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1405"/>
  <workbookPr showInkAnnotation="0" codeName="ThisWorkbook" autoCompressPictures="0"/>
  <bookViews>
    <workbookView xWindow="25600" yWindow="4220" windowWidth="20080" windowHeight="14000" tabRatio="569"/>
  </bookViews>
  <sheets>
    <sheet name="Instructie" sheetId="1" r:id="rId1"/>
    <sheet name="Bedrijfsgegevens" sheetId="8" r:id="rId2"/>
    <sheet name="Personeelslijst" sheetId="2" r:id="rId3"/>
    <sheet name="Scholingsplan" sheetId="4" r:id="rId4"/>
    <sheet name="Declaratieformulier" sheetId="11" r:id="rId5"/>
    <sheet name="Subsidieregeling" sheetId="10" r:id="rId6"/>
  </sheets>
  <definedNames>
    <definedName name="_xlnm._FilterDatabase" localSheetId="0" hidden="1">Instructie!#REF!</definedName>
    <definedName name="_xlnm._FilterDatabase" localSheetId="2" hidden="1">Personeelslijst!$B$2:$G$202</definedName>
    <definedName name="_xlnm._FilterDatabase" localSheetId="3" hidden="1">Scholingsplan!$B$2:$L$202</definedName>
    <definedName name="cursist">Declaratieformulier!$G$27</definedName>
    <definedName name="cursuskosten">#REF!</definedName>
    <definedName name="einddatumlijst">Scholingsplan!$J$3:$J$202</definedName>
    <definedName name="personeel">Personeelslijst!$1:$1048576</definedName>
    <definedName name="personeelLijst">Personeelslijst!$AA$3:$AB$202</definedName>
    <definedName name="personeelRange">Personeelslijst!$AA$3:INDEX(Personeelslijst!$AA$3:$AA$202,COUNTIF(Personeelslijst!$AA$3:$AA$202,"?*"))</definedName>
    <definedName name="_xlnm.Print_Area" localSheetId="1">Bedrijfsgegevens!$B$2:$K$26</definedName>
    <definedName name="_xlnm.Print_Area" localSheetId="4">Declaratieformulier!$B$2:$AI$53</definedName>
    <definedName name="_xlnm.Print_Area" localSheetId="0">Instructie!$B$2:$K$53,Instructie!$M$2:$V$53</definedName>
    <definedName name="_xlnm.Print_Area" localSheetId="2">Personeelslijst!$1:$52</definedName>
    <definedName name="_xlnm.Print_Area" localSheetId="3">Scholingsplan!$A$1:$P$52</definedName>
    <definedName name="_xlnm.Print_Area" localSheetId="5">Subsidieregeling!$B$2:$K$58</definedName>
    <definedName name="_xlnm.Print_Titles" localSheetId="2">Personeelslijst!$1:$2</definedName>
    <definedName name="reiskosten">#REF!</definedName>
    <definedName name="scholingsplan">Scholingsplan!$1:$1048576</definedName>
    <definedName name="Schoon">Personeelslijst!$AA$3:$AA$102</definedName>
    <definedName name="verletkosten">#REF!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13" i="11" l="1"/>
  <c r="P28" i="11"/>
  <c r="AA3" i="4"/>
  <c r="AA3" i="2"/>
  <c r="AG3" i="4"/>
  <c r="M3" i="4"/>
  <c r="P3" i="4"/>
  <c r="AF3" i="4"/>
  <c r="AC3" i="4"/>
  <c r="AA4" i="4"/>
  <c r="AA4" i="2"/>
  <c r="AG4" i="4"/>
  <c r="M4" i="4"/>
  <c r="P4" i="4"/>
  <c r="AF4" i="4"/>
  <c r="AC4" i="4"/>
  <c r="AA5" i="4"/>
  <c r="AA5" i="2"/>
  <c r="AG5" i="4"/>
  <c r="M5" i="4"/>
  <c r="P5" i="4"/>
  <c r="AF5" i="4"/>
  <c r="AC5" i="4"/>
  <c r="AA6" i="4"/>
  <c r="AA6" i="2"/>
  <c r="AG6" i="4"/>
  <c r="M6" i="4"/>
  <c r="P6" i="4"/>
  <c r="AF6" i="4"/>
  <c r="AC6" i="4"/>
  <c r="AA7" i="4"/>
  <c r="AA7" i="2"/>
  <c r="AG7" i="4"/>
  <c r="M7" i="4"/>
  <c r="P7" i="4"/>
  <c r="AF7" i="4"/>
  <c r="AC7" i="4"/>
  <c r="AA8" i="4"/>
  <c r="AA8" i="2"/>
  <c r="AG8" i="4"/>
  <c r="M8" i="4"/>
  <c r="P8" i="4"/>
  <c r="AF8" i="4"/>
  <c r="AC8" i="4"/>
  <c r="AA9" i="4"/>
  <c r="AA9" i="2"/>
  <c r="AG9" i="4"/>
  <c r="M9" i="4"/>
  <c r="P9" i="4"/>
  <c r="AF9" i="4"/>
  <c r="AC9" i="4"/>
  <c r="AA10" i="4"/>
  <c r="AA10" i="2"/>
  <c r="AG10" i="4"/>
  <c r="M10" i="4"/>
  <c r="P10" i="4"/>
  <c r="AF10" i="4"/>
  <c r="AC10" i="4"/>
  <c r="AA11" i="4"/>
  <c r="AA11" i="2"/>
  <c r="AG11" i="4"/>
  <c r="M11" i="4"/>
  <c r="P11" i="4"/>
  <c r="AF11" i="4"/>
  <c r="AC11" i="4"/>
  <c r="AA12" i="4"/>
  <c r="AA12" i="2"/>
  <c r="AG12" i="4"/>
  <c r="M12" i="4"/>
  <c r="P12" i="4"/>
  <c r="AF12" i="4"/>
  <c r="AC12" i="4"/>
  <c r="AA13" i="4"/>
  <c r="AA13" i="2"/>
  <c r="AG13" i="4"/>
  <c r="M13" i="4"/>
  <c r="P13" i="4"/>
  <c r="AF13" i="4"/>
  <c r="AC13" i="4"/>
  <c r="AA14" i="4"/>
  <c r="AA14" i="2"/>
  <c r="AG14" i="4"/>
  <c r="M14" i="4"/>
  <c r="P14" i="4"/>
  <c r="AF14" i="4"/>
  <c r="AC14" i="4"/>
  <c r="AA15" i="4"/>
  <c r="AA15" i="2"/>
  <c r="AG15" i="4"/>
  <c r="M15" i="4"/>
  <c r="P15" i="4"/>
  <c r="AF15" i="4"/>
  <c r="AC15" i="4"/>
  <c r="AA16" i="4"/>
  <c r="AA16" i="2"/>
  <c r="AG16" i="4"/>
  <c r="M16" i="4"/>
  <c r="P16" i="4"/>
  <c r="AF16" i="4"/>
  <c r="AC16" i="4"/>
  <c r="AA17" i="4"/>
  <c r="AA17" i="2"/>
  <c r="AG17" i="4"/>
  <c r="M17" i="4"/>
  <c r="P17" i="4"/>
  <c r="AF17" i="4"/>
  <c r="AC17" i="4"/>
  <c r="AA18" i="4"/>
  <c r="AA18" i="2"/>
  <c r="AG18" i="4"/>
  <c r="M18" i="4"/>
  <c r="P18" i="4"/>
  <c r="AF18" i="4"/>
  <c r="AC18" i="4"/>
  <c r="AA19" i="4"/>
  <c r="AA19" i="2"/>
  <c r="AG19" i="4"/>
  <c r="M19" i="4"/>
  <c r="P19" i="4"/>
  <c r="AF19" i="4"/>
  <c r="AC19" i="4"/>
  <c r="AA20" i="4"/>
  <c r="AA20" i="2"/>
  <c r="AG20" i="4"/>
  <c r="M20" i="4"/>
  <c r="P20" i="4"/>
  <c r="AF20" i="4"/>
  <c r="AC20" i="4"/>
  <c r="AA21" i="4"/>
  <c r="AA21" i="2"/>
  <c r="AG21" i="4"/>
  <c r="M21" i="4"/>
  <c r="P21" i="4"/>
  <c r="AF21" i="4"/>
  <c r="AC21" i="4"/>
  <c r="AA22" i="4"/>
  <c r="AA22" i="2"/>
  <c r="AG22" i="4"/>
  <c r="M22" i="4"/>
  <c r="P22" i="4"/>
  <c r="AF22" i="4"/>
  <c r="AC22" i="4"/>
  <c r="AA23" i="4"/>
  <c r="AA23" i="2"/>
  <c r="AG23" i="4"/>
  <c r="M23" i="4"/>
  <c r="P23" i="4"/>
  <c r="AF23" i="4"/>
  <c r="AC23" i="4"/>
  <c r="AA24" i="4"/>
  <c r="AA24" i="2"/>
  <c r="AG24" i="4"/>
  <c r="M24" i="4"/>
  <c r="P24" i="4"/>
  <c r="AF24" i="4"/>
  <c r="AC24" i="4"/>
  <c r="AA25" i="4"/>
  <c r="AA25" i="2"/>
  <c r="AG25" i="4"/>
  <c r="M25" i="4"/>
  <c r="P25" i="4"/>
  <c r="AF25" i="4"/>
  <c r="AC25" i="4"/>
  <c r="AA26" i="4"/>
  <c r="AA26" i="2"/>
  <c r="AG26" i="4"/>
  <c r="M26" i="4"/>
  <c r="P26" i="4"/>
  <c r="AF26" i="4"/>
  <c r="AC26" i="4"/>
  <c r="AA27" i="4"/>
  <c r="AA27" i="2"/>
  <c r="AG27" i="4"/>
  <c r="M27" i="4"/>
  <c r="P27" i="4"/>
  <c r="AF27" i="4"/>
  <c r="AC27" i="4"/>
  <c r="AA28" i="4"/>
  <c r="AA28" i="2"/>
  <c r="AG28" i="4"/>
  <c r="M28" i="4"/>
  <c r="P28" i="4"/>
  <c r="AF28" i="4"/>
  <c r="AC28" i="4"/>
  <c r="AA29" i="4"/>
  <c r="AA29" i="2"/>
  <c r="AG29" i="4"/>
  <c r="M29" i="4"/>
  <c r="P29" i="4"/>
  <c r="AF29" i="4"/>
  <c r="AC29" i="4"/>
  <c r="AA30" i="4"/>
  <c r="AA30" i="2"/>
  <c r="AG30" i="4"/>
  <c r="M30" i="4"/>
  <c r="P30" i="4"/>
  <c r="AF30" i="4"/>
  <c r="AC30" i="4"/>
  <c r="AA31" i="4"/>
  <c r="AA31" i="2"/>
  <c r="AG31" i="4"/>
  <c r="M31" i="4"/>
  <c r="P31" i="4"/>
  <c r="AF31" i="4"/>
  <c r="AC31" i="4"/>
  <c r="AA32" i="4"/>
  <c r="AA32" i="2"/>
  <c r="AG32" i="4"/>
  <c r="M32" i="4"/>
  <c r="P32" i="4"/>
  <c r="AF32" i="4"/>
  <c r="AC32" i="4"/>
  <c r="AA33" i="4"/>
  <c r="AA33" i="2"/>
  <c r="AG33" i="4"/>
  <c r="M33" i="4"/>
  <c r="P33" i="4"/>
  <c r="AF33" i="4"/>
  <c r="AC33" i="4"/>
  <c r="AA34" i="4"/>
  <c r="AA34" i="2"/>
  <c r="AG34" i="4"/>
  <c r="M34" i="4"/>
  <c r="P34" i="4"/>
  <c r="AF34" i="4"/>
  <c r="AC34" i="4"/>
  <c r="AA35" i="4"/>
  <c r="AA35" i="2"/>
  <c r="AG35" i="4"/>
  <c r="M35" i="4"/>
  <c r="P35" i="4"/>
  <c r="AF35" i="4"/>
  <c r="AC35" i="4"/>
  <c r="AA36" i="4"/>
  <c r="AA36" i="2"/>
  <c r="AG36" i="4"/>
  <c r="M36" i="4"/>
  <c r="P36" i="4"/>
  <c r="AF36" i="4"/>
  <c r="AC36" i="4"/>
  <c r="AA37" i="4"/>
  <c r="AA37" i="2"/>
  <c r="AG37" i="4"/>
  <c r="M37" i="4"/>
  <c r="P37" i="4"/>
  <c r="AF37" i="4"/>
  <c r="AC37" i="4"/>
  <c r="AA38" i="4"/>
  <c r="AA38" i="2"/>
  <c r="AG38" i="4"/>
  <c r="M38" i="4"/>
  <c r="P38" i="4"/>
  <c r="AF38" i="4"/>
  <c r="AC38" i="4"/>
  <c r="AA39" i="4"/>
  <c r="AA39" i="2"/>
  <c r="AG39" i="4"/>
  <c r="M39" i="4"/>
  <c r="P39" i="4"/>
  <c r="AF39" i="4"/>
  <c r="AC39" i="4"/>
  <c r="AA40" i="4"/>
  <c r="AA40" i="2"/>
  <c r="AG40" i="4"/>
  <c r="M40" i="4"/>
  <c r="P40" i="4"/>
  <c r="AF40" i="4"/>
  <c r="AC40" i="4"/>
  <c r="AA41" i="4"/>
  <c r="AA41" i="2"/>
  <c r="AG41" i="4"/>
  <c r="M41" i="4"/>
  <c r="P41" i="4"/>
  <c r="AF41" i="4"/>
  <c r="AC41" i="4"/>
  <c r="AA42" i="4"/>
  <c r="AA42" i="2"/>
  <c r="AG42" i="4"/>
  <c r="M42" i="4"/>
  <c r="P42" i="4"/>
  <c r="AF42" i="4"/>
  <c r="AC42" i="4"/>
  <c r="AA43" i="4"/>
  <c r="AA43" i="2"/>
  <c r="AG43" i="4"/>
  <c r="M43" i="4"/>
  <c r="P43" i="4"/>
  <c r="AF43" i="4"/>
  <c r="AC43" i="4"/>
  <c r="AA44" i="4"/>
  <c r="AA44" i="2"/>
  <c r="AG44" i="4"/>
  <c r="M44" i="4"/>
  <c r="P44" i="4"/>
  <c r="AF44" i="4"/>
  <c r="AC44" i="4"/>
  <c r="AA45" i="4"/>
  <c r="AA45" i="2"/>
  <c r="AG45" i="4"/>
  <c r="M45" i="4"/>
  <c r="P45" i="4"/>
  <c r="AF45" i="4"/>
  <c r="AC45" i="4"/>
  <c r="AA46" i="4"/>
  <c r="AA46" i="2"/>
  <c r="AG46" i="4"/>
  <c r="M46" i="4"/>
  <c r="P46" i="4"/>
  <c r="AF46" i="4"/>
  <c r="AC46" i="4"/>
  <c r="AA47" i="4"/>
  <c r="AA47" i="2"/>
  <c r="AG47" i="4"/>
  <c r="M47" i="4"/>
  <c r="P47" i="4"/>
  <c r="AF47" i="4"/>
  <c r="AC47" i="4"/>
  <c r="AA48" i="4"/>
  <c r="AA48" i="2"/>
  <c r="AG48" i="4"/>
  <c r="M48" i="4"/>
  <c r="P48" i="4"/>
  <c r="AF48" i="4"/>
  <c r="AC48" i="4"/>
  <c r="AA49" i="4"/>
  <c r="AA49" i="2"/>
  <c r="AG49" i="4"/>
  <c r="M49" i="4"/>
  <c r="P49" i="4"/>
  <c r="AF49" i="4"/>
  <c r="AC49" i="4"/>
  <c r="AA50" i="4"/>
  <c r="AA50" i="2"/>
  <c r="AG50" i="4"/>
  <c r="M50" i="4"/>
  <c r="P50" i="4"/>
  <c r="AF50" i="4"/>
  <c r="AC50" i="4"/>
  <c r="AA51" i="4"/>
  <c r="AA51" i="2"/>
  <c r="AG51" i="4"/>
  <c r="M51" i="4"/>
  <c r="P51" i="4"/>
  <c r="AF51" i="4"/>
  <c r="AC51" i="4"/>
  <c r="AA52" i="4"/>
  <c r="AA52" i="2"/>
  <c r="AG52" i="4"/>
  <c r="M52" i="4"/>
  <c r="P52" i="4"/>
  <c r="AF52" i="4"/>
  <c r="AC52" i="4"/>
  <c r="AA53" i="4"/>
  <c r="AA53" i="2"/>
  <c r="AG53" i="4"/>
  <c r="M53" i="4"/>
  <c r="P53" i="4"/>
  <c r="AF53" i="4"/>
  <c r="AC53" i="4"/>
  <c r="AA54" i="4"/>
  <c r="AA54" i="2"/>
  <c r="AG54" i="4"/>
  <c r="M54" i="4"/>
  <c r="P54" i="4"/>
  <c r="AF54" i="4"/>
  <c r="AC54" i="4"/>
  <c r="AA55" i="4"/>
  <c r="AA55" i="2"/>
  <c r="AG55" i="4"/>
  <c r="M55" i="4"/>
  <c r="P55" i="4"/>
  <c r="AF55" i="4"/>
  <c r="AC55" i="4"/>
  <c r="AA56" i="4"/>
  <c r="AA56" i="2"/>
  <c r="AG56" i="4"/>
  <c r="M56" i="4"/>
  <c r="P56" i="4"/>
  <c r="AF56" i="4"/>
  <c r="AC56" i="4"/>
  <c r="AA57" i="4"/>
  <c r="AA57" i="2"/>
  <c r="AG57" i="4"/>
  <c r="M57" i="4"/>
  <c r="P57" i="4"/>
  <c r="AF57" i="4"/>
  <c r="AC57" i="4"/>
  <c r="AA58" i="4"/>
  <c r="AA58" i="2"/>
  <c r="AG58" i="4"/>
  <c r="M58" i="4"/>
  <c r="P58" i="4"/>
  <c r="AF58" i="4"/>
  <c r="AC58" i="4"/>
  <c r="AA59" i="4"/>
  <c r="AA59" i="2"/>
  <c r="AG59" i="4"/>
  <c r="M59" i="4"/>
  <c r="P59" i="4"/>
  <c r="AF59" i="4"/>
  <c r="AC59" i="4"/>
  <c r="AA60" i="4"/>
  <c r="AA60" i="2"/>
  <c r="AG60" i="4"/>
  <c r="M60" i="4"/>
  <c r="P60" i="4"/>
  <c r="AF60" i="4"/>
  <c r="AC60" i="4"/>
  <c r="AA61" i="4"/>
  <c r="AA61" i="2"/>
  <c r="AG61" i="4"/>
  <c r="M61" i="4"/>
  <c r="P61" i="4"/>
  <c r="AF61" i="4"/>
  <c r="AC61" i="4"/>
  <c r="AA62" i="4"/>
  <c r="AA62" i="2"/>
  <c r="AG62" i="4"/>
  <c r="M62" i="4"/>
  <c r="P62" i="4"/>
  <c r="AF62" i="4"/>
  <c r="AC62" i="4"/>
  <c r="AA63" i="4"/>
  <c r="AA63" i="2"/>
  <c r="AG63" i="4"/>
  <c r="M63" i="4"/>
  <c r="P63" i="4"/>
  <c r="AF63" i="4"/>
  <c r="AC63" i="4"/>
  <c r="AA64" i="4"/>
  <c r="AA64" i="2"/>
  <c r="AG64" i="4"/>
  <c r="M64" i="4"/>
  <c r="P64" i="4"/>
  <c r="AF64" i="4"/>
  <c r="AC64" i="4"/>
  <c r="AA65" i="4"/>
  <c r="AA65" i="2"/>
  <c r="AG65" i="4"/>
  <c r="M65" i="4"/>
  <c r="P65" i="4"/>
  <c r="AF65" i="4"/>
  <c r="AC65" i="4"/>
  <c r="AA66" i="4"/>
  <c r="AA66" i="2"/>
  <c r="AG66" i="4"/>
  <c r="M66" i="4"/>
  <c r="P66" i="4"/>
  <c r="AF66" i="4"/>
  <c r="AC66" i="4"/>
  <c r="AA67" i="4"/>
  <c r="AA67" i="2"/>
  <c r="AG67" i="4"/>
  <c r="M67" i="4"/>
  <c r="P67" i="4"/>
  <c r="AF67" i="4"/>
  <c r="AC67" i="4"/>
  <c r="AA68" i="4"/>
  <c r="AA68" i="2"/>
  <c r="AG68" i="4"/>
  <c r="M68" i="4"/>
  <c r="P68" i="4"/>
  <c r="AF68" i="4"/>
  <c r="AC68" i="4"/>
  <c r="AA69" i="4"/>
  <c r="AA69" i="2"/>
  <c r="AG69" i="4"/>
  <c r="M69" i="4"/>
  <c r="P69" i="4"/>
  <c r="AF69" i="4"/>
  <c r="AC69" i="4"/>
  <c r="AA70" i="4"/>
  <c r="AA70" i="2"/>
  <c r="AG70" i="4"/>
  <c r="M70" i="4"/>
  <c r="P70" i="4"/>
  <c r="AF70" i="4"/>
  <c r="AC70" i="4"/>
  <c r="AA71" i="4"/>
  <c r="AA71" i="2"/>
  <c r="AG71" i="4"/>
  <c r="M71" i="4"/>
  <c r="P71" i="4"/>
  <c r="AF71" i="4"/>
  <c r="AC71" i="4"/>
  <c r="AA72" i="4"/>
  <c r="AA72" i="2"/>
  <c r="AG72" i="4"/>
  <c r="M72" i="4"/>
  <c r="P72" i="4"/>
  <c r="AF72" i="4"/>
  <c r="AC72" i="4"/>
  <c r="AA73" i="4"/>
  <c r="AA73" i="2"/>
  <c r="AG73" i="4"/>
  <c r="M73" i="4"/>
  <c r="P73" i="4"/>
  <c r="AF73" i="4"/>
  <c r="AC73" i="4"/>
  <c r="AA74" i="4"/>
  <c r="AA74" i="2"/>
  <c r="AG74" i="4"/>
  <c r="M74" i="4"/>
  <c r="P74" i="4"/>
  <c r="AF74" i="4"/>
  <c r="AC74" i="4"/>
  <c r="AA75" i="4"/>
  <c r="AA75" i="2"/>
  <c r="AG75" i="4"/>
  <c r="M75" i="4"/>
  <c r="P75" i="4"/>
  <c r="AF75" i="4"/>
  <c r="AC75" i="4"/>
  <c r="AA76" i="4"/>
  <c r="AA76" i="2"/>
  <c r="AG76" i="4"/>
  <c r="M76" i="4"/>
  <c r="P76" i="4"/>
  <c r="AF76" i="4"/>
  <c r="AC76" i="4"/>
  <c r="AA77" i="4"/>
  <c r="AA77" i="2"/>
  <c r="AG77" i="4"/>
  <c r="M77" i="4"/>
  <c r="P77" i="4"/>
  <c r="AF77" i="4"/>
  <c r="AC77" i="4"/>
  <c r="AA78" i="4"/>
  <c r="AA78" i="2"/>
  <c r="AG78" i="4"/>
  <c r="M78" i="4"/>
  <c r="P78" i="4"/>
  <c r="AF78" i="4"/>
  <c r="AC78" i="4"/>
  <c r="AA79" i="4"/>
  <c r="AA79" i="2"/>
  <c r="AG79" i="4"/>
  <c r="M79" i="4"/>
  <c r="P79" i="4"/>
  <c r="AF79" i="4"/>
  <c r="AC79" i="4"/>
  <c r="AA80" i="4"/>
  <c r="AA80" i="2"/>
  <c r="AG80" i="4"/>
  <c r="M80" i="4"/>
  <c r="P80" i="4"/>
  <c r="AF80" i="4"/>
  <c r="AC80" i="4"/>
  <c r="AA81" i="4"/>
  <c r="AA81" i="2"/>
  <c r="AG81" i="4"/>
  <c r="M81" i="4"/>
  <c r="P81" i="4"/>
  <c r="AF81" i="4"/>
  <c r="AC81" i="4"/>
  <c r="AA82" i="4"/>
  <c r="AA82" i="2"/>
  <c r="AG82" i="4"/>
  <c r="M82" i="4"/>
  <c r="P82" i="4"/>
  <c r="AF82" i="4"/>
  <c r="AC82" i="4"/>
  <c r="AA83" i="4"/>
  <c r="AA83" i="2"/>
  <c r="AG83" i="4"/>
  <c r="M83" i="4"/>
  <c r="P83" i="4"/>
  <c r="AF83" i="4"/>
  <c r="AC83" i="4"/>
  <c r="AA84" i="4"/>
  <c r="AA84" i="2"/>
  <c r="AG84" i="4"/>
  <c r="M84" i="4"/>
  <c r="P84" i="4"/>
  <c r="AF84" i="4"/>
  <c r="AC84" i="4"/>
  <c r="AA85" i="4"/>
  <c r="AA85" i="2"/>
  <c r="AG85" i="4"/>
  <c r="M85" i="4"/>
  <c r="P85" i="4"/>
  <c r="AF85" i="4"/>
  <c r="AC85" i="4"/>
  <c r="AA86" i="4"/>
  <c r="AA86" i="2"/>
  <c r="AG86" i="4"/>
  <c r="M86" i="4"/>
  <c r="P86" i="4"/>
  <c r="AF86" i="4"/>
  <c r="AC86" i="4"/>
  <c r="AA87" i="4"/>
  <c r="AA87" i="2"/>
  <c r="AG87" i="4"/>
  <c r="M87" i="4"/>
  <c r="P87" i="4"/>
  <c r="AF87" i="4"/>
  <c r="AC87" i="4"/>
  <c r="AA88" i="4"/>
  <c r="AA88" i="2"/>
  <c r="AG88" i="4"/>
  <c r="M88" i="4"/>
  <c r="P88" i="4"/>
  <c r="AF88" i="4"/>
  <c r="AC88" i="4"/>
  <c r="AA89" i="4"/>
  <c r="AA89" i="2"/>
  <c r="AG89" i="4"/>
  <c r="M89" i="4"/>
  <c r="P89" i="4"/>
  <c r="AF89" i="4"/>
  <c r="AC89" i="4"/>
  <c r="AA90" i="4"/>
  <c r="AA90" i="2"/>
  <c r="AG90" i="4"/>
  <c r="M90" i="4"/>
  <c r="P90" i="4"/>
  <c r="AF90" i="4"/>
  <c r="AC90" i="4"/>
  <c r="AA91" i="4"/>
  <c r="AA91" i="2"/>
  <c r="AG91" i="4"/>
  <c r="M91" i="4"/>
  <c r="P91" i="4"/>
  <c r="AF91" i="4"/>
  <c r="AC91" i="4"/>
  <c r="AA92" i="4"/>
  <c r="AA92" i="2"/>
  <c r="AG92" i="4"/>
  <c r="M92" i="4"/>
  <c r="P92" i="4"/>
  <c r="AF92" i="4"/>
  <c r="AC92" i="4"/>
  <c r="AA93" i="4"/>
  <c r="AA93" i="2"/>
  <c r="AG93" i="4"/>
  <c r="M93" i="4"/>
  <c r="P93" i="4"/>
  <c r="AF93" i="4"/>
  <c r="AC93" i="4"/>
  <c r="AA94" i="4"/>
  <c r="AA94" i="2"/>
  <c r="AG94" i="4"/>
  <c r="M94" i="4"/>
  <c r="P94" i="4"/>
  <c r="AF94" i="4"/>
  <c r="AC94" i="4"/>
  <c r="AA95" i="4"/>
  <c r="AA95" i="2"/>
  <c r="AG95" i="4"/>
  <c r="M95" i="4"/>
  <c r="P95" i="4"/>
  <c r="AF95" i="4"/>
  <c r="AC95" i="4"/>
  <c r="AA96" i="4"/>
  <c r="AA96" i="2"/>
  <c r="AG96" i="4"/>
  <c r="M96" i="4"/>
  <c r="P96" i="4"/>
  <c r="AF96" i="4"/>
  <c r="AC96" i="4"/>
  <c r="AA97" i="4"/>
  <c r="AA97" i="2"/>
  <c r="AG97" i="4"/>
  <c r="M97" i="4"/>
  <c r="P97" i="4"/>
  <c r="AF97" i="4"/>
  <c r="AC97" i="4"/>
  <c r="AA98" i="4"/>
  <c r="AA98" i="2"/>
  <c r="AG98" i="4"/>
  <c r="M98" i="4"/>
  <c r="P98" i="4"/>
  <c r="AF98" i="4"/>
  <c r="AC98" i="4"/>
  <c r="AA99" i="4"/>
  <c r="AA99" i="2"/>
  <c r="AG99" i="4"/>
  <c r="M99" i="4"/>
  <c r="P99" i="4"/>
  <c r="AF99" i="4"/>
  <c r="AC99" i="4"/>
  <c r="AA100" i="4"/>
  <c r="AA100" i="2"/>
  <c r="AG100" i="4"/>
  <c r="M100" i="4"/>
  <c r="P100" i="4"/>
  <c r="AF100" i="4"/>
  <c r="AC100" i="4"/>
  <c r="AA101" i="4"/>
  <c r="AA101" i="2"/>
  <c r="AG101" i="4"/>
  <c r="M101" i="4"/>
  <c r="P101" i="4"/>
  <c r="AF101" i="4"/>
  <c r="AC101" i="4"/>
  <c r="AA102" i="4"/>
  <c r="AA102" i="2"/>
  <c r="AG102" i="4"/>
  <c r="M102" i="4"/>
  <c r="P102" i="4"/>
  <c r="AF102" i="4"/>
  <c r="AC102" i="4"/>
  <c r="AA103" i="4"/>
  <c r="AA103" i="2"/>
  <c r="AG103" i="4"/>
  <c r="M103" i="4"/>
  <c r="P103" i="4"/>
  <c r="AF103" i="4"/>
  <c r="AC103" i="4"/>
  <c r="AA104" i="4"/>
  <c r="AA104" i="2"/>
  <c r="AG104" i="4"/>
  <c r="M104" i="4"/>
  <c r="P104" i="4"/>
  <c r="AF104" i="4"/>
  <c r="AC104" i="4"/>
  <c r="AA105" i="4"/>
  <c r="AA105" i="2"/>
  <c r="AG105" i="4"/>
  <c r="M105" i="4"/>
  <c r="P105" i="4"/>
  <c r="AF105" i="4"/>
  <c r="AC105" i="4"/>
  <c r="AA106" i="4"/>
  <c r="AA106" i="2"/>
  <c r="AG106" i="4"/>
  <c r="M106" i="4"/>
  <c r="P106" i="4"/>
  <c r="AF106" i="4"/>
  <c r="AC106" i="4"/>
  <c r="AA107" i="4"/>
  <c r="AA107" i="2"/>
  <c r="AG107" i="4"/>
  <c r="M107" i="4"/>
  <c r="P107" i="4"/>
  <c r="AF107" i="4"/>
  <c r="AC107" i="4"/>
  <c r="AA108" i="4"/>
  <c r="AA108" i="2"/>
  <c r="AG108" i="4"/>
  <c r="M108" i="4"/>
  <c r="P108" i="4"/>
  <c r="AF108" i="4"/>
  <c r="AC108" i="4"/>
  <c r="AA109" i="4"/>
  <c r="AA109" i="2"/>
  <c r="AG109" i="4"/>
  <c r="M109" i="4"/>
  <c r="P109" i="4"/>
  <c r="AF109" i="4"/>
  <c r="AC109" i="4"/>
  <c r="AA110" i="4"/>
  <c r="AA110" i="2"/>
  <c r="AG110" i="4"/>
  <c r="M110" i="4"/>
  <c r="P110" i="4"/>
  <c r="AF110" i="4"/>
  <c r="AC110" i="4"/>
  <c r="AA111" i="4"/>
  <c r="AA111" i="2"/>
  <c r="AG111" i="4"/>
  <c r="M111" i="4"/>
  <c r="P111" i="4"/>
  <c r="AF111" i="4"/>
  <c r="AC111" i="4"/>
  <c r="AA112" i="4"/>
  <c r="AA112" i="2"/>
  <c r="AG112" i="4"/>
  <c r="M112" i="4"/>
  <c r="P112" i="4"/>
  <c r="AF112" i="4"/>
  <c r="AC112" i="4"/>
  <c r="AA113" i="4"/>
  <c r="AA113" i="2"/>
  <c r="AG113" i="4"/>
  <c r="M113" i="4"/>
  <c r="P113" i="4"/>
  <c r="AF113" i="4"/>
  <c r="AC113" i="4"/>
  <c r="AA114" i="4"/>
  <c r="AA114" i="2"/>
  <c r="AG114" i="4"/>
  <c r="M114" i="4"/>
  <c r="P114" i="4"/>
  <c r="AF114" i="4"/>
  <c r="AC114" i="4"/>
  <c r="AA115" i="4"/>
  <c r="AA115" i="2"/>
  <c r="AG115" i="4"/>
  <c r="M115" i="4"/>
  <c r="P115" i="4"/>
  <c r="AF115" i="4"/>
  <c r="AC115" i="4"/>
  <c r="AA116" i="4"/>
  <c r="AA116" i="2"/>
  <c r="AG116" i="4"/>
  <c r="M116" i="4"/>
  <c r="P116" i="4"/>
  <c r="AF116" i="4"/>
  <c r="AC116" i="4"/>
  <c r="AA117" i="4"/>
  <c r="AA117" i="2"/>
  <c r="AG117" i="4"/>
  <c r="M117" i="4"/>
  <c r="P117" i="4"/>
  <c r="AF117" i="4"/>
  <c r="AC117" i="4"/>
  <c r="AA118" i="4"/>
  <c r="AA118" i="2"/>
  <c r="AG118" i="4"/>
  <c r="M118" i="4"/>
  <c r="P118" i="4"/>
  <c r="AF118" i="4"/>
  <c r="AC118" i="4"/>
  <c r="AA119" i="4"/>
  <c r="AA119" i="2"/>
  <c r="AG119" i="4"/>
  <c r="M119" i="4"/>
  <c r="P119" i="4"/>
  <c r="AF119" i="4"/>
  <c r="AC119" i="4"/>
  <c r="AA120" i="4"/>
  <c r="AA120" i="2"/>
  <c r="AG120" i="4"/>
  <c r="M120" i="4"/>
  <c r="P120" i="4"/>
  <c r="AF120" i="4"/>
  <c r="AC120" i="4"/>
  <c r="AA121" i="4"/>
  <c r="AA121" i="2"/>
  <c r="AG121" i="4"/>
  <c r="M121" i="4"/>
  <c r="P121" i="4"/>
  <c r="AF121" i="4"/>
  <c r="AC121" i="4"/>
  <c r="AA122" i="4"/>
  <c r="AA122" i="2"/>
  <c r="AG122" i="4"/>
  <c r="M122" i="4"/>
  <c r="P122" i="4"/>
  <c r="AF122" i="4"/>
  <c r="AC122" i="4"/>
  <c r="AA123" i="4"/>
  <c r="AA123" i="2"/>
  <c r="AG123" i="4"/>
  <c r="M123" i="4"/>
  <c r="P123" i="4"/>
  <c r="AF123" i="4"/>
  <c r="AC123" i="4"/>
  <c r="AA124" i="4"/>
  <c r="AA124" i="2"/>
  <c r="AG124" i="4"/>
  <c r="M124" i="4"/>
  <c r="P124" i="4"/>
  <c r="AF124" i="4"/>
  <c r="AC124" i="4"/>
  <c r="AA125" i="4"/>
  <c r="AA125" i="2"/>
  <c r="AG125" i="4"/>
  <c r="M125" i="4"/>
  <c r="P125" i="4"/>
  <c r="AF125" i="4"/>
  <c r="AC125" i="4"/>
  <c r="AA126" i="4"/>
  <c r="AA126" i="2"/>
  <c r="AG126" i="4"/>
  <c r="M126" i="4"/>
  <c r="P126" i="4"/>
  <c r="AF126" i="4"/>
  <c r="AC126" i="4"/>
  <c r="AA127" i="4"/>
  <c r="AA127" i="2"/>
  <c r="AG127" i="4"/>
  <c r="M127" i="4"/>
  <c r="P127" i="4"/>
  <c r="AF127" i="4"/>
  <c r="AC127" i="4"/>
  <c r="AA128" i="4"/>
  <c r="AA128" i="2"/>
  <c r="AG128" i="4"/>
  <c r="M128" i="4"/>
  <c r="P128" i="4"/>
  <c r="AF128" i="4"/>
  <c r="AC128" i="4"/>
  <c r="AA129" i="4"/>
  <c r="AA129" i="2"/>
  <c r="AG129" i="4"/>
  <c r="M129" i="4"/>
  <c r="P129" i="4"/>
  <c r="AF129" i="4"/>
  <c r="AC129" i="4"/>
  <c r="AA130" i="4"/>
  <c r="AA130" i="2"/>
  <c r="AG130" i="4"/>
  <c r="M130" i="4"/>
  <c r="P130" i="4"/>
  <c r="AF130" i="4"/>
  <c r="AC130" i="4"/>
  <c r="AA131" i="4"/>
  <c r="AA131" i="2"/>
  <c r="AG131" i="4"/>
  <c r="M131" i="4"/>
  <c r="P131" i="4"/>
  <c r="AF131" i="4"/>
  <c r="AC131" i="4"/>
  <c r="AA132" i="4"/>
  <c r="AA132" i="2"/>
  <c r="AG132" i="4"/>
  <c r="M132" i="4"/>
  <c r="P132" i="4"/>
  <c r="AF132" i="4"/>
  <c r="AC132" i="4"/>
  <c r="AA133" i="4"/>
  <c r="AA133" i="2"/>
  <c r="AG133" i="4"/>
  <c r="M133" i="4"/>
  <c r="P133" i="4"/>
  <c r="AF133" i="4"/>
  <c r="AC133" i="4"/>
  <c r="AA134" i="4"/>
  <c r="AA134" i="2"/>
  <c r="AG134" i="4"/>
  <c r="M134" i="4"/>
  <c r="P134" i="4"/>
  <c r="AF134" i="4"/>
  <c r="AC134" i="4"/>
  <c r="AA135" i="4"/>
  <c r="AA135" i="2"/>
  <c r="AG135" i="4"/>
  <c r="M135" i="4"/>
  <c r="P135" i="4"/>
  <c r="AF135" i="4"/>
  <c r="AC135" i="4"/>
  <c r="AA136" i="4"/>
  <c r="AA136" i="2"/>
  <c r="AG136" i="4"/>
  <c r="M136" i="4"/>
  <c r="P136" i="4"/>
  <c r="AF136" i="4"/>
  <c r="AC136" i="4"/>
  <c r="AA137" i="4"/>
  <c r="AA137" i="2"/>
  <c r="AG137" i="4"/>
  <c r="M137" i="4"/>
  <c r="P137" i="4"/>
  <c r="AF137" i="4"/>
  <c r="AC137" i="4"/>
  <c r="AA138" i="4"/>
  <c r="AA138" i="2"/>
  <c r="AG138" i="4"/>
  <c r="M138" i="4"/>
  <c r="P138" i="4"/>
  <c r="AF138" i="4"/>
  <c r="AC138" i="4"/>
  <c r="AA139" i="4"/>
  <c r="AA139" i="2"/>
  <c r="AG139" i="4"/>
  <c r="M139" i="4"/>
  <c r="P139" i="4"/>
  <c r="AF139" i="4"/>
  <c r="AC139" i="4"/>
  <c r="AA140" i="4"/>
  <c r="AA140" i="2"/>
  <c r="AG140" i="4"/>
  <c r="M140" i="4"/>
  <c r="P140" i="4"/>
  <c r="AF140" i="4"/>
  <c r="AC140" i="4"/>
  <c r="AA141" i="4"/>
  <c r="AA141" i="2"/>
  <c r="AG141" i="4"/>
  <c r="M141" i="4"/>
  <c r="P141" i="4"/>
  <c r="AF141" i="4"/>
  <c r="AC141" i="4"/>
  <c r="AA142" i="4"/>
  <c r="AA142" i="2"/>
  <c r="AG142" i="4"/>
  <c r="M142" i="4"/>
  <c r="P142" i="4"/>
  <c r="AF142" i="4"/>
  <c r="AC142" i="4"/>
  <c r="AA143" i="4"/>
  <c r="AA143" i="2"/>
  <c r="AG143" i="4"/>
  <c r="M143" i="4"/>
  <c r="P143" i="4"/>
  <c r="AF143" i="4"/>
  <c r="AC143" i="4"/>
  <c r="AA144" i="4"/>
  <c r="AA144" i="2"/>
  <c r="AG144" i="4"/>
  <c r="M144" i="4"/>
  <c r="P144" i="4"/>
  <c r="AF144" i="4"/>
  <c r="AC144" i="4"/>
  <c r="AA145" i="4"/>
  <c r="AA145" i="2"/>
  <c r="AG145" i="4"/>
  <c r="M145" i="4"/>
  <c r="P145" i="4"/>
  <c r="AF145" i="4"/>
  <c r="AC145" i="4"/>
  <c r="AA146" i="4"/>
  <c r="AA146" i="2"/>
  <c r="AG146" i="4"/>
  <c r="M146" i="4"/>
  <c r="P146" i="4"/>
  <c r="AF146" i="4"/>
  <c r="AC146" i="4"/>
  <c r="AA147" i="4"/>
  <c r="AA147" i="2"/>
  <c r="AG147" i="4"/>
  <c r="M147" i="4"/>
  <c r="P147" i="4"/>
  <c r="AF147" i="4"/>
  <c r="AC147" i="4"/>
  <c r="AA148" i="4"/>
  <c r="AA148" i="2"/>
  <c r="AG148" i="4"/>
  <c r="M148" i="4"/>
  <c r="P148" i="4"/>
  <c r="AF148" i="4"/>
  <c r="AC148" i="4"/>
  <c r="AA149" i="4"/>
  <c r="AA149" i="2"/>
  <c r="AG149" i="4"/>
  <c r="M149" i="4"/>
  <c r="P149" i="4"/>
  <c r="AF149" i="4"/>
  <c r="AC149" i="4"/>
  <c r="AA150" i="4"/>
  <c r="AA150" i="2"/>
  <c r="AG150" i="4"/>
  <c r="M150" i="4"/>
  <c r="P150" i="4"/>
  <c r="AF150" i="4"/>
  <c r="AC150" i="4"/>
  <c r="AA151" i="4"/>
  <c r="AA151" i="2"/>
  <c r="AG151" i="4"/>
  <c r="M151" i="4"/>
  <c r="P151" i="4"/>
  <c r="AF151" i="4"/>
  <c r="AC151" i="4"/>
  <c r="AA152" i="4"/>
  <c r="AA152" i="2"/>
  <c r="AG152" i="4"/>
  <c r="M152" i="4"/>
  <c r="P152" i="4"/>
  <c r="AF152" i="4"/>
  <c r="AC152" i="4"/>
  <c r="AA153" i="4"/>
  <c r="AA153" i="2"/>
  <c r="AG153" i="4"/>
  <c r="M153" i="4"/>
  <c r="P153" i="4"/>
  <c r="AF153" i="4"/>
  <c r="AC153" i="4"/>
  <c r="AA154" i="4"/>
  <c r="AA154" i="2"/>
  <c r="AG154" i="4"/>
  <c r="M154" i="4"/>
  <c r="P154" i="4"/>
  <c r="AF154" i="4"/>
  <c r="AC154" i="4"/>
  <c r="AA155" i="4"/>
  <c r="AA155" i="2"/>
  <c r="AG155" i="4"/>
  <c r="M155" i="4"/>
  <c r="P155" i="4"/>
  <c r="AF155" i="4"/>
  <c r="AC155" i="4"/>
  <c r="AA156" i="4"/>
  <c r="AA156" i="2"/>
  <c r="AG156" i="4"/>
  <c r="M156" i="4"/>
  <c r="P156" i="4"/>
  <c r="AF156" i="4"/>
  <c r="AC156" i="4"/>
  <c r="AA157" i="4"/>
  <c r="AA157" i="2"/>
  <c r="AG157" i="4"/>
  <c r="M157" i="4"/>
  <c r="P157" i="4"/>
  <c r="AF157" i="4"/>
  <c r="AC157" i="4"/>
  <c r="AA158" i="4"/>
  <c r="AA158" i="2"/>
  <c r="AG158" i="4"/>
  <c r="M158" i="4"/>
  <c r="P158" i="4"/>
  <c r="AF158" i="4"/>
  <c r="AC158" i="4"/>
  <c r="AA159" i="4"/>
  <c r="AA159" i="2"/>
  <c r="AG159" i="4"/>
  <c r="M159" i="4"/>
  <c r="P159" i="4"/>
  <c r="AF159" i="4"/>
  <c r="AC159" i="4"/>
  <c r="AA160" i="4"/>
  <c r="AA160" i="2"/>
  <c r="AG160" i="4"/>
  <c r="M160" i="4"/>
  <c r="P160" i="4"/>
  <c r="AF160" i="4"/>
  <c r="AC160" i="4"/>
  <c r="AA161" i="4"/>
  <c r="AA161" i="2"/>
  <c r="AG161" i="4"/>
  <c r="M161" i="4"/>
  <c r="P161" i="4"/>
  <c r="AF161" i="4"/>
  <c r="AC161" i="4"/>
  <c r="AA162" i="4"/>
  <c r="AA162" i="2"/>
  <c r="AG162" i="4"/>
  <c r="M162" i="4"/>
  <c r="P162" i="4"/>
  <c r="AF162" i="4"/>
  <c r="AC162" i="4"/>
  <c r="AA163" i="4"/>
  <c r="AA163" i="2"/>
  <c r="AG163" i="4"/>
  <c r="M163" i="4"/>
  <c r="P163" i="4"/>
  <c r="AF163" i="4"/>
  <c r="AC163" i="4"/>
  <c r="AA164" i="4"/>
  <c r="AA164" i="2"/>
  <c r="AG164" i="4"/>
  <c r="M164" i="4"/>
  <c r="P164" i="4"/>
  <c r="AF164" i="4"/>
  <c r="AC164" i="4"/>
  <c r="AA165" i="4"/>
  <c r="AA165" i="2"/>
  <c r="AG165" i="4"/>
  <c r="M165" i="4"/>
  <c r="P165" i="4"/>
  <c r="AF165" i="4"/>
  <c r="AC165" i="4"/>
  <c r="AA166" i="4"/>
  <c r="AA166" i="2"/>
  <c r="AG166" i="4"/>
  <c r="M166" i="4"/>
  <c r="P166" i="4"/>
  <c r="AF166" i="4"/>
  <c r="AC166" i="4"/>
  <c r="AA167" i="4"/>
  <c r="AA167" i="2"/>
  <c r="AG167" i="4"/>
  <c r="M167" i="4"/>
  <c r="P167" i="4"/>
  <c r="AF167" i="4"/>
  <c r="AC167" i="4"/>
  <c r="AA168" i="4"/>
  <c r="AA168" i="2"/>
  <c r="AG168" i="4"/>
  <c r="M168" i="4"/>
  <c r="P168" i="4"/>
  <c r="AF168" i="4"/>
  <c r="AC168" i="4"/>
  <c r="AA169" i="4"/>
  <c r="AA169" i="2"/>
  <c r="AG169" i="4"/>
  <c r="M169" i="4"/>
  <c r="P169" i="4"/>
  <c r="AF169" i="4"/>
  <c r="AC169" i="4"/>
  <c r="AA170" i="4"/>
  <c r="AA170" i="2"/>
  <c r="AG170" i="4"/>
  <c r="M170" i="4"/>
  <c r="P170" i="4"/>
  <c r="AF170" i="4"/>
  <c r="AC170" i="4"/>
  <c r="AA171" i="4"/>
  <c r="AA171" i="2"/>
  <c r="AG171" i="4"/>
  <c r="M171" i="4"/>
  <c r="P171" i="4"/>
  <c r="AF171" i="4"/>
  <c r="AC171" i="4"/>
  <c r="AA172" i="4"/>
  <c r="AA172" i="2"/>
  <c r="AG172" i="4"/>
  <c r="M172" i="4"/>
  <c r="P172" i="4"/>
  <c r="AF172" i="4"/>
  <c r="AC172" i="4"/>
  <c r="AA173" i="4"/>
  <c r="AA173" i="2"/>
  <c r="AG173" i="4"/>
  <c r="M173" i="4"/>
  <c r="P173" i="4"/>
  <c r="AF173" i="4"/>
  <c r="AC173" i="4"/>
  <c r="AA174" i="4"/>
  <c r="AA174" i="2"/>
  <c r="AG174" i="4"/>
  <c r="M174" i="4"/>
  <c r="P174" i="4"/>
  <c r="AF174" i="4"/>
  <c r="AC174" i="4"/>
  <c r="AA175" i="4"/>
  <c r="AA175" i="2"/>
  <c r="AG175" i="4"/>
  <c r="M175" i="4"/>
  <c r="P175" i="4"/>
  <c r="AF175" i="4"/>
  <c r="AC175" i="4"/>
  <c r="AA176" i="4"/>
  <c r="AA176" i="2"/>
  <c r="AG176" i="4"/>
  <c r="M176" i="4"/>
  <c r="P176" i="4"/>
  <c r="AF176" i="4"/>
  <c r="AC176" i="4"/>
  <c r="AA177" i="4"/>
  <c r="AA177" i="2"/>
  <c r="AG177" i="4"/>
  <c r="M177" i="4"/>
  <c r="P177" i="4"/>
  <c r="AF177" i="4"/>
  <c r="AC177" i="4"/>
  <c r="AA178" i="4"/>
  <c r="AA178" i="2"/>
  <c r="AG178" i="4"/>
  <c r="M178" i="4"/>
  <c r="P178" i="4"/>
  <c r="AF178" i="4"/>
  <c r="AC178" i="4"/>
  <c r="AA179" i="4"/>
  <c r="AA179" i="2"/>
  <c r="AG179" i="4"/>
  <c r="M179" i="4"/>
  <c r="P179" i="4"/>
  <c r="AF179" i="4"/>
  <c r="AC179" i="4"/>
  <c r="AA180" i="4"/>
  <c r="AA180" i="2"/>
  <c r="AG180" i="4"/>
  <c r="M180" i="4"/>
  <c r="P180" i="4"/>
  <c r="AF180" i="4"/>
  <c r="AC180" i="4"/>
  <c r="AA181" i="4"/>
  <c r="AA181" i="2"/>
  <c r="AG181" i="4"/>
  <c r="M181" i="4"/>
  <c r="P181" i="4"/>
  <c r="AF181" i="4"/>
  <c r="AC181" i="4"/>
  <c r="AA182" i="4"/>
  <c r="AA182" i="2"/>
  <c r="AG182" i="4"/>
  <c r="M182" i="4"/>
  <c r="P182" i="4"/>
  <c r="AF182" i="4"/>
  <c r="AC182" i="4"/>
  <c r="AA183" i="4"/>
  <c r="AA183" i="2"/>
  <c r="AG183" i="4"/>
  <c r="M183" i="4"/>
  <c r="P183" i="4"/>
  <c r="AF183" i="4"/>
  <c r="AC183" i="4"/>
  <c r="AA184" i="4"/>
  <c r="AA184" i="2"/>
  <c r="AG184" i="4"/>
  <c r="M184" i="4"/>
  <c r="P184" i="4"/>
  <c r="AF184" i="4"/>
  <c r="AC184" i="4"/>
  <c r="AA185" i="4"/>
  <c r="AA185" i="2"/>
  <c r="AG185" i="4"/>
  <c r="M185" i="4"/>
  <c r="P185" i="4"/>
  <c r="AF185" i="4"/>
  <c r="AC185" i="4"/>
  <c r="AA186" i="4"/>
  <c r="AA186" i="2"/>
  <c r="AG186" i="4"/>
  <c r="M186" i="4"/>
  <c r="P186" i="4"/>
  <c r="AF186" i="4"/>
  <c r="AC186" i="4"/>
  <c r="AA187" i="4"/>
  <c r="AA187" i="2"/>
  <c r="AG187" i="4"/>
  <c r="M187" i="4"/>
  <c r="P187" i="4"/>
  <c r="AF187" i="4"/>
  <c r="AC187" i="4"/>
  <c r="AA188" i="4"/>
  <c r="AA188" i="2"/>
  <c r="AG188" i="4"/>
  <c r="M188" i="4"/>
  <c r="P188" i="4"/>
  <c r="AF188" i="4"/>
  <c r="AC188" i="4"/>
  <c r="AA189" i="4"/>
  <c r="AA189" i="2"/>
  <c r="AG189" i="4"/>
  <c r="M189" i="4"/>
  <c r="P189" i="4"/>
  <c r="AF189" i="4"/>
  <c r="AC189" i="4"/>
  <c r="AA190" i="4"/>
  <c r="AA190" i="2"/>
  <c r="AG190" i="4"/>
  <c r="M190" i="4"/>
  <c r="P190" i="4"/>
  <c r="AF190" i="4"/>
  <c r="AC190" i="4"/>
  <c r="AA191" i="4"/>
  <c r="AA191" i="2"/>
  <c r="AG191" i="4"/>
  <c r="M191" i="4"/>
  <c r="P191" i="4"/>
  <c r="AF191" i="4"/>
  <c r="AC191" i="4"/>
  <c r="AA192" i="4"/>
  <c r="AA192" i="2"/>
  <c r="AG192" i="4"/>
  <c r="M192" i="4"/>
  <c r="P192" i="4"/>
  <c r="AF192" i="4"/>
  <c r="AC192" i="4"/>
  <c r="AA193" i="4"/>
  <c r="AA193" i="2"/>
  <c r="AG193" i="4"/>
  <c r="M193" i="4"/>
  <c r="P193" i="4"/>
  <c r="AF193" i="4"/>
  <c r="AC193" i="4"/>
  <c r="AA194" i="4"/>
  <c r="AA194" i="2"/>
  <c r="AG194" i="4"/>
  <c r="M194" i="4"/>
  <c r="P194" i="4"/>
  <c r="AF194" i="4"/>
  <c r="AC194" i="4"/>
  <c r="AA195" i="4"/>
  <c r="AA195" i="2"/>
  <c r="AG195" i="4"/>
  <c r="M195" i="4"/>
  <c r="P195" i="4"/>
  <c r="AF195" i="4"/>
  <c r="AC195" i="4"/>
  <c r="AA196" i="4"/>
  <c r="AA196" i="2"/>
  <c r="AG196" i="4"/>
  <c r="M196" i="4"/>
  <c r="P196" i="4"/>
  <c r="AF196" i="4"/>
  <c r="AC196" i="4"/>
  <c r="AA197" i="4"/>
  <c r="AA197" i="2"/>
  <c r="AG197" i="4"/>
  <c r="M197" i="4"/>
  <c r="P197" i="4"/>
  <c r="AF197" i="4"/>
  <c r="AC197" i="4"/>
  <c r="AA198" i="4"/>
  <c r="AA198" i="2"/>
  <c r="AG198" i="4"/>
  <c r="M198" i="4"/>
  <c r="P198" i="4"/>
  <c r="AF198" i="4"/>
  <c r="AC198" i="4"/>
  <c r="AA199" i="4"/>
  <c r="AA199" i="2"/>
  <c r="AG199" i="4"/>
  <c r="M199" i="4"/>
  <c r="P199" i="4"/>
  <c r="AF199" i="4"/>
  <c r="AC199" i="4"/>
  <c r="AA200" i="4"/>
  <c r="AA200" i="2"/>
  <c r="AG200" i="4"/>
  <c r="M200" i="4"/>
  <c r="P200" i="4"/>
  <c r="AF200" i="4"/>
  <c r="AC200" i="4"/>
  <c r="AA201" i="4"/>
  <c r="AA201" i="2"/>
  <c r="AG201" i="4"/>
  <c r="M201" i="4"/>
  <c r="P201" i="4"/>
  <c r="AF201" i="4"/>
  <c r="AC201" i="4"/>
  <c r="AA202" i="4"/>
  <c r="AA202" i="2"/>
  <c r="AG202" i="4"/>
  <c r="M202" i="4"/>
  <c r="P202" i="4"/>
  <c r="AF202" i="4"/>
  <c r="AC202" i="4"/>
  <c r="AD202" i="4"/>
  <c r="AD201" i="4"/>
  <c r="AD200" i="4"/>
  <c r="AD199" i="4"/>
  <c r="AD198" i="4"/>
  <c r="AD197" i="4"/>
  <c r="AD196" i="4"/>
  <c r="AD195" i="4"/>
  <c r="AD194" i="4"/>
  <c r="AD193" i="4"/>
  <c r="AD192" i="4"/>
  <c r="AD191" i="4"/>
  <c r="AD190" i="4"/>
  <c r="AD189" i="4"/>
  <c r="AD188" i="4"/>
  <c r="AD187" i="4"/>
  <c r="AD186" i="4"/>
  <c r="AD185" i="4"/>
  <c r="AD184" i="4"/>
  <c r="AD183" i="4"/>
  <c r="AD182" i="4"/>
  <c r="AD181" i="4"/>
  <c r="AD180" i="4"/>
  <c r="AD179" i="4"/>
  <c r="AD178" i="4"/>
  <c r="AD177" i="4"/>
  <c r="AD176" i="4"/>
  <c r="AD175" i="4"/>
  <c r="AD174" i="4"/>
  <c r="AD173" i="4"/>
  <c r="AD172" i="4"/>
  <c r="AD171" i="4"/>
  <c r="AD170" i="4"/>
  <c r="AD169" i="4"/>
  <c r="AD168" i="4"/>
  <c r="AD167" i="4"/>
  <c r="AD166" i="4"/>
  <c r="AD165" i="4"/>
  <c r="AD164" i="4"/>
  <c r="AD163" i="4"/>
  <c r="AD162" i="4"/>
  <c r="AD161" i="4"/>
  <c r="AD160" i="4"/>
  <c r="AD159" i="4"/>
  <c r="AD158" i="4"/>
  <c r="AD157" i="4"/>
  <c r="AD156" i="4"/>
  <c r="AD155" i="4"/>
  <c r="AD154" i="4"/>
  <c r="AD153" i="4"/>
  <c r="AD152" i="4"/>
  <c r="AD151" i="4"/>
  <c r="AD150" i="4"/>
  <c r="AD149" i="4"/>
  <c r="AD148" i="4"/>
  <c r="AD147" i="4"/>
  <c r="AD146" i="4"/>
  <c r="AD145" i="4"/>
  <c r="AD144" i="4"/>
  <c r="AD143" i="4"/>
  <c r="AD142" i="4"/>
  <c r="AD141" i="4"/>
  <c r="AD140" i="4"/>
  <c r="AD139" i="4"/>
  <c r="AD138" i="4"/>
  <c r="AD137" i="4"/>
  <c r="AD136" i="4"/>
  <c r="AD135" i="4"/>
  <c r="AD134" i="4"/>
  <c r="AD133" i="4"/>
  <c r="AD132" i="4"/>
  <c r="AD131" i="4"/>
  <c r="AD130" i="4"/>
  <c r="AD129" i="4"/>
  <c r="AD128" i="4"/>
  <c r="AD127" i="4"/>
  <c r="AD126" i="4"/>
  <c r="AD125" i="4"/>
  <c r="AD124" i="4"/>
  <c r="AD123" i="4"/>
  <c r="AD122" i="4"/>
  <c r="AD121" i="4"/>
  <c r="AD120" i="4"/>
  <c r="AD119" i="4"/>
  <c r="AD118" i="4"/>
  <c r="AD117" i="4"/>
  <c r="AD116" i="4"/>
  <c r="AD115" i="4"/>
  <c r="AD114" i="4"/>
  <c r="AD113" i="4"/>
  <c r="AD112" i="4"/>
  <c r="AD111" i="4"/>
  <c r="AD110" i="4"/>
  <c r="AD109" i="4"/>
  <c r="AD108" i="4"/>
  <c r="AD107" i="4"/>
  <c r="AD106" i="4"/>
  <c r="AD105" i="4"/>
  <c r="AD104" i="4"/>
  <c r="AD103" i="4"/>
  <c r="AD102" i="4"/>
  <c r="AD101" i="4"/>
  <c r="AD100" i="4"/>
  <c r="AD99" i="4"/>
  <c r="AD98" i="4"/>
  <c r="AD97" i="4"/>
  <c r="AD96" i="4"/>
  <c r="AD95" i="4"/>
  <c r="AD94" i="4"/>
  <c r="AD93" i="4"/>
  <c r="AD92" i="4"/>
  <c r="AD91" i="4"/>
  <c r="AD90" i="4"/>
  <c r="AD89" i="4"/>
  <c r="AD88" i="4"/>
  <c r="AD87" i="4"/>
  <c r="AD86" i="4"/>
  <c r="AD85" i="4"/>
  <c r="AD84" i="4"/>
  <c r="AD83" i="4"/>
  <c r="AD82" i="4"/>
  <c r="AD81" i="4"/>
  <c r="AD80" i="4"/>
  <c r="AD79" i="4"/>
  <c r="AD78" i="4"/>
  <c r="AD77"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D12" i="4"/>
  <c r="AD11" i="4"/>
  <c r="AD10" i="4"/>
  <c r="AD9" i="4"/>
  <c r="AD8" i="4"/>
  <c r="AD7" i="4"/>
  <c r="AD6" i="4"/>
  <c r="AD5" i="4"/>
  <c r="AD4" i="4"/>
  <c r="AD3" i="4"/>
  <c r="A202" i="2"/>
  <c r="A202" i="4"/>
  <c r="AB202" i="4"/>
  <c r="A201" i="2"/>
  <c r="A201" i="4"/>
  <c r="AB201" i="4"/>
  <c r="A200" i="2"/>
  <c r="A200" i="4"/>
  <c r="AB200" i="4"/>
  <c r="A199" i="2"/>
  <c r="A199" i="4"/>
  <c r="AB199" i="4"/>
  <c r="A198" i="2"/>
  <c r="A198" i="4"/>
  <c r="AB198" i="4"/>
  <c r="A197" i="2"/>
  <c r="A197" i="4"/>
  <c r="AB197" i="4"/>
  <c r="A196" i="2"/>
  <c r="A196" i="4"/>
  <c r="AB196" i="4"/>
  <c r="A195" i="2"/>
  <c r="A195" i="4"/>
  <c r="AB195" i="4"/>
  <c r="A194" i="2"/>
  <c r="A194" i="4"/>
  <c r="AB194" i="4"/>
  <c r="A193" i="2"/>
  <c r="A193" i="4"/>
  <c r="AB193" i="4"/>
  <c r="A192" i="2"/>
  <c r="A192" i="4"/>
  <c r="AB192" i="4"/>
  <c r="A191" i="2"/>
  <c r="A191" i="4"/>
  <c r="AB191" i="4"/>
  <c r="A190" i="2"/>
  <c r="A190" i="4"/>
  <c r="AB190" i="4"/>
  <c r="A189" i="2"/>
  <c r="A189" i="4"/>
  <c r="AB189" i="4"/>
  <c r="A188" i="2"/>
  <c r="A188" i="4"/>
  <c r="AB188" i="4"/>
  <c r="A187" i="2"/>
  <c r="A187" i="4"/>
  <c r="AB187" i="4"/>
  <c r="A186" i="2"/>
  <c r="A186" i="4"/>
  <c r="AB186" i="4"/>
  <c r="A185" i="2"/>
  <c r="A185" i="4"/>
  <c r="AB185" i="4"/>
  <c r="A184" i="2"/>
  <c r="A184" i="4"/>
  <c r="AB184" i="4"/>
  <c r="A183" i="2"/>
  <c r="A183" i="4"/>
  <c r="AB183" i="4"/>
  <c r="A182" i="2"/>
  <c r="A182" i="4"/>
  <c r="AB182" i="4"/>
  <c r="A181" i="2"/>
  <c r="A181" i="4"/>
  <c r="AB181" i="4"/>
  <c r="A180" i="2"/>
  <c r="A180" i="4"/>
  <c r="AB180" i="4"/>
  <c r="A179" i="2"/>
  <c r="A179" i="4"/>
  <c r="AB179" i="4"/>
  <c r="A178" i="2"/>
  <c r="A178" i="4"/>
  <c r="AB178" i="4"/>
  <c r="A177" i="2"/>
  <c r="A177" i="4"/>
  <c r="AB177" i="4"/>
  <c r="A176" i="2"/>
  <c r="A176" i="4"/>
  <c r="AB176" i="4"/>
  <c r="A175" i="2"/>
  <c r="A175" i="4"/>
  <c r="AB175" i="4"/>
  <c r="A174" i="2"/>
  <c r="A174" i="4"/>
  <c r="AB174" i="4"/>
  <c r="A173" i="2"/>
  <c r="A173" i="4"/>
  <c r="AB173" i="4"/>
  <c r="A172" i="2"/>
  <c r="A172" i="4"/>
  <c r="AB172" i="4"/>
  <c r="A171" i="2"/>
  <c r="A171" i="4"/>
  <c r="AB171" i="4"/>
  <c r="A170" i="2"/>
  <c r="A170" i="4"/>
  <c r="AB170" i="4"/>
  <c r="A169" i="2"/>
  <c r="A169" i="4"/>
  <c r="AB169" i="4"/>
  <c r="A168" i="2"/>
  <c r="A168" i="4"/>
  <c r="AB168" i="4"/>
  <c r="A167" i="2"/>
  <c r="A167" i="4"/>
  <c r="AB167" i="4"/>
  <c r="A166" i="2"/>
  <c r="A166" i="4"/>
  <c r="AB166" i="4"/>
  <c r="A165" i="2"/>
  <c r="A165" i="4"/>
  <c r="AB165" i="4"/>
  <c r="A164" i="2"/>
  <c r="A164" i="4"/>
  <c r="AB164" i="4"/>
  <c r="A163" i="2"/>
  <c r="A163" i="4"/>
  <c r="AB163" i="4"/>
  <c r="A162" i="2"/>
  <c r="A162" i="4"/>
  <c r="AB162" i="4"/>
  <c r="A161" i="2"/>
  <c r="A161" i="4"/>
  <c r="AB161" i="4"/>
  <c r="A160" i="2"/>
  <c r="A160" i="4"/>
  <c r="AB160" i="4"/>
  <c r="A159" i="2"/>
  <c r="A159" i="4"/>
  <c r="AB159" i="4"/>
  <c r="A158" i="2"/>
  <c r="A158" i="4"/>
  <c r="AB158" i="4"/>
  <c r="A157" i="2"/>
  <c r="A157" i="4"/>
  <c r="AB157" i="4"/>
  <c r="A156" i="2"/>
  <c r="A156" i="4"/>
  <c r="AB156" i="4"/>
  <c r="A155" i="2"/>
  <c r="A155" i="4"/>
  <c r="AB155" i="4"/>
  <c r="A154" i="2"/>
  <c r="A154" i="4"/>
  <c r="AB154" i="4"/>
  <c r="A153" i="2"/>
  <c r="A153" i="4"/>
  <c r="AB153" i="4"/>
  <c r="A152" i="2"/>
  <c r="A152" i="4"/>
  <c r="AB152" i="4"/>
  <c r="A151" i="2"/>
  <c r="A151" i="4"/>
  <c r="AB151" i="4"/>
  <c r="A150" i="2"/>
  <c r="A150" i="4"/>
  <c r="AB150" i="4"/>
  <c r="A149" i="2"/>
  <c r="A149" i="4"/>
  <c r="AB149" i="4"/>
  <c r="A148" i="2"/>
  <c r="A148" i="4"/>
  <c r="AB148" i="4"/>
  <c r="A147" i="2"/>
  <c r="A147" i="4"/>
  <c r="AB147" i="4"/>
  <c r="A146" i="2"/>
  <c r="A146" i="4"/>
  <c r="AB146" i="4"/>
  <c r="A145" i="2"/>
  <c r="A145" i="4"/>
  <c r="AB145" i="4"/>
  <c r="A144" i="2"/>
  <c r="A144" i="4"/>
  <c r="AB144" i="4"/>
  <c r="A143" i="2"/>
  <c r="A143" i="4"/>
  <c r="AB143" i="4"/>
  <c r="A142" i="2"/>
  <c r="A142" i="4"/>
  <c r="AB142" i="4"/>
  <c r="A141" i="2"/>
  <c r="A141" i="4"/>
  <c r="AB141" i="4"/>
  <c r="A140" i="2"/>
  <c r="A140" i="4"/>
  <c r="AB140" i="4"/>
  <c r="A139" i="2"/>
  <c r="A139" i="4"/>
  <c r="AB139" i="4"/>
  <c r="A138" i="2"/>
  <c r="A138" i="4"/>
  <c r="AB138" i="4"/>
  <c r="A137" i="2"/>
  <c r="A137" i="4"/>
  <c r="AB137" i="4"/>
  <c r="A136" i="2"/>
  <c r="A136" i="4"/>
  <c r="AB136" i="4"/>
  <c r="A135" i="2"/>
  <c r="A135" i="4"/>
  <c r="AB135" i="4"/>
  <c r="A134" i="2"/>
  <c r="A134" i="4"/>
  <c r="AB134" i="4"/>
  <c r="A133" i="2"/>
  <c r="A133" i="4"/>
  <c r="AB133" i="4"/>
  <c r="A132" i="2"/>
  <c r="A132" i="4"/>
  <c r="AB132" i="4"/>
  <c r="A131" i="2"/>
  <c r="A131" i="4"/>
  <c r="AB131" i="4"/>
  <c r="A130" i="2"/>
  <c r="A130" i="4"/>
  <c r="AB130" i="4"/>
  <c r="A129" i="2"/>
  <c r="A129" i="4"/>
  <c r="AB129" i="4"/>
  <c r="A128" i="2"/>
  <c r="A128" i="4"/>
  <c r="AB128" i="4"/>
  <c r="A127" i="2"/>
  <c r="A127" i="4"/>
  <c r="AB127" i="4"/>
  <c r="A126" i="2"/>
  <c r="A126" i="4"/>
  <c r="AB126" i="4"/>
  <c r="A125" i="2"/>
  <c r="A125" i="4"/>
  <c r="AB125" i="4"/>
  <c r="A124" i="2"/>
  <c r="A124" i="4"/>
  <c r="AB124" i="4"/>
  <c r="A123" i="2"/>
  <c r="A123" i="4"/>
  <c r="AB123" i="4"/>
  <c r="A122" i="2"/>
  <c r="A122" i="4"/>
  <c r="AB122" i="4"/>
  <c r="A121" i="2"/>
  <c r="A121" i="4"/>
  <c r="AB121" i="4"/>
  <c r="A120" i="2"/>
  <c r="A120" i="4"/>
  <c r="AB120" i="4"/>
  <c r="A119" i="2"/>
  <c r="A119" i="4"/>
  <c r="AB119" i="4"/>
  <c r="A118" i="2"/>
  <c r="A118" i="4"/>
  <c r="AB118" i="4"/>
  <c r="A117" i="2"/>
  <c r="A117" i="4"/>
  <c r="AB117" i="4"/>
  <c r="A116" i="2"/>
  <c r="A116" i="4"/>
  <c r="AB116" i="4"/>
  <c r="A115" i="2"/>
  <c r="A115" i="4"/>
  <c r="AB115" i="4"/>
  <c r="A114" i="2"/>
  <c r="A114" i="4"/>
  <c r="AB114" i="4"/>
  <c r="A113" i="2"/>
  <c r="A113" i="4"/>
  <c r="AB113" i="4"/>
  <c r="A112" i="2"/>
  <c r="A112" i="4"/>
  <c r="AB112" i="4"/>
  <c r="A111" i="2"/>
  <c r="A111" i="4"/>
  <c r="AB111" i="4"/>
  <c r="A110" i="2"/>
  <c r="A110" i="4"/>
  <c r="AB110" i="4"/>
  <c r="A109" i="2"/>
  <c r="A109" i="4"/>
  <c r="AB109" i="4"/>
  <c r="A108" i="2"/>
  <c r="A108" i="4"/>
  <c r="AB108" i="4"/>
  <c r="A107" i="2"/>
  <c r="A107" i="4"/>
  <c r="AB107" i="4"/>
  <c r="A106" i="2"/>
  <c r="A106" i="4"/>
  <c r="AB106" i="4"/>
  <c r="A105" i="2"/>
  <c r="A105" i="4"/>
  <c r="AB105" i="4"/>
  <c r="A104" i="2"/>
  <c r="A104" i="4"/>
  <c r="AB104" i="4"/>
  <c r="A103" i="2"/>
  <c r="A103" i="4"/>
  <c r="AB103" i="4"/>
  <c r="A102" i="2"/>
  <c r="A102" i="4"/>
  <c r="AB102" i="4"/>
  <c r="A101" i="2"/>
  <c r="A101" i="4"/>
  <c r="AB101" i="4"/>
  <c r="A100" i="2"/>
  <c r="A100" i="4"/>
  <c r="AB100" i="4"/>
  <c r="A99" i="2"/>
  <c r="A99" i="4"/>
  <c r="AB99" i="4"/>
  <c r="A98" i="2"/>
  <c r="A98" i="4"/>
  <c r="AB98" i="4"/>
  <c r="A97" i="2"/>
  <c r="A97" i="4"/>
  <c r="AB97" i="4"/>
  <c r="A96" i="2"/>
  <c r="A96" i="4"/>
  <c r="AB96" i="4"/>
  <c r="A95" i="2"/>
  <c r="A95" i="4"/>
  <c r="AB95" i="4"/>
  <c r="A94" i="2"/>
  <c r="A94" i="4"/>
  <c r="AB94" i="4"/>
  <c r="A93" i="2"/>
  <c r="A93" i="4"/>
  <c r="AB93" i="4"/>
  <c r="A92" i="2"/>
  <c r="A92" i="4"/>
  <c r="AB92" i="4"/>
  <c r="A91" i="2"/>
  <c r="A91" i="4"/>
  <c r="AB91" i="4"/>
  <c r="A90" i="2"/>
  <c r="A90" i="4"/>
  <c r="AB90" i="4"/>
  <c r="A89" i="2"/>
  <c r="A89" i="4"/>
  <c r="AB89" i="4"/>
  <c r="A88" i="2"/>
  <c r="A88" i="4"/>
  <c r="AB88" i="4"/>
  <c r="A87" i="2"/>
  <c r="A87" i="4"/>
  <c r="AB87" i="4"/>
  <c r="A86" i="2"/>
  <c r="A86" i="4"/>
  <c r="AB86" i="4"/>
  <c r="A85" i="2"/>
  <c r="A85" i="4"/>
  <c r="AB85" i="4"/>
  <c r="A84" i="2"/>
  <c r="A84" i="4"/>
  <c r="AB84" i="4"/>
  <c r="A83" i="2"/>
  <c r="A83" i="4"/>
  <c r="AB83" i="4"/>
  <c r="A82" i="2"/>
  <c r="A82" i="4"/>
  <c r="AB82" i="4"/>
  <c r="A81" i="2"/>
  <c r="A81" i="4"/>
  <c r="AB81" i="4"/>
  <c r="A80" i="2"/>
  <c r="A80" i="4"/>
  <c r="AB80" i="4"/>
  <c r="A79" i="2"/>
  <c r="A79" i="4"/>
  <c r="AB79" i="4"/>
  <c r="A78" i="2"/>
  <c r="A78" i="4"/>
  <c r="AB78" i="4"/>
  <c r="A77" i="2"/>
  <c r="A77" i="4"/>
  <c r="AB77" i="4"/>
  <c r="A76" i="2"/>
  <c r="A76" i="4"/>
  <c r="AB76" i="4"/>
  <c r="A75" i="2"/>
  <c r="A75" i="4"/>
  <c r="AB75" i="4"/>
  <c r="A74" i="2"/>
  <c r="A74" i="4"/>
  <c r="AB74" i="4"/>
  <c r="A73" i="2"/>
  <c r="A73" i="4"/>
  <c r="AB73" i="4"/>
  <c r="A72" i="2"/>
  <c r="A72" i="4"/>
  <c r="AB72" i="4"/>
  <c r="A71" i="2"/>
  <c r="A71" i="4"/>
  <c r="AB71" i="4"/>
  <c r="A70" i="2"/>
  <c r="A70" i="4"/>
  <c r="AB70" i="4"/>
  <c r="A69" i="2"/>
  <c r="A69" i="4"/>
  <c r="AB69" i="4"/>
  <c r="A68" i="2"/>
  <c r="A68" i="4"/>
  <c r="AB68" i="4"/>
  <c r="A67" i="2"/>
  <c r="A67" i="4"/>
  <c r="AB67" i="4"/>
  <c r="A66" i="2"/>
  <c r="A66" i="4"/>
  <c r="AB66" i="4"/>
  <c r="A65" i="2"/>
  <c r="A65" i="4"/>
  <c r="AB65" i="4"/>
  <c r="A64" i="2"/>
  <c r="A64" i="4"/>
  <c r="AB64" i="4"/>
  <c r="A63" i="2"/>
  <c r="A63" i="4"/>
  <c r="AB63" i="4"/>
  <c r="A62" i="2"/>
  <c r="A62" i="4"/>
  <c r="AB62" i="4"/>
  <c r="A61" i="2"/>
  <c r="A61" i="4"/>
  <c r="AB61" i="4"/>
  <c r="A60" i="2"/>
  <c r="A60" i="4"/>
  <c r="AB60" i="4"/>
  <c r="A59" i="2"/>
  <c r="A59" i="4"/>
  <c r="AB59" i="4"/>
  <c r="A58" i="2"/>
  <c r="A58" i="4"/>
  <c r="AB58" i="4"/>
  <c r="A57" i="2"/>
  <c r="A57" i="4"/>
  <c r="AB57" i="4"/>
  <c r="A56" i="2"/>
  <c r="A56" i="4"/>
  <c r="AB56" i="4"/>
  <c r="A55" i="2"/>
  <c r="A55" i="4"/>
  <c r="AB55" i="4"/>
  <c r="A54" i="2"/>
  <c r="A54" i="4"/>
  <c r="AB54" i="4"/>
  <c r="A53" i="2"/>
  <c r="A53" i="4"/>
  <c r="AB53" i="4"/>
  <c r="A52" i="2"/>
  <c r="A52" i="4"/>
  <c r="AB52" i="4"/>
  <c r="A51" i="2"/>
  <c r="A51" i="4"/>
  <c r="AB51" i="4"/>
  <c r="A50" i="2"/>
  <c r="A50" i="4"/>
  <c r="AB50" i="4"/>
  <c r="A49" i="2"/>
  <c r="A49" i="4"/>
  <c r="AB49" i="4"/>
  <c r="A48" i="2"/>
  <c r="A48" i="4"/>
  <c r="AB48" i="4"/>
  <c r="A47" i="2"/>
  <c r="A47" i="4"/>
  <c r="AB47" i="4"/>
  <c r="A46" i="2"/>
  <c r="A46" i="4"/>
  <c r="AB46" i="4"/>
  <c r="A45" i="2"/>
  <c r="A45" i="4"/>
  <c r="AB45" i="4"/>
  <c r="A44" i="2"/>
  <c r="A44" i="4"/>
  <c r="AB44" i="4"/>
  <c r="A43" i="2"/>
  <c r="A43" i="4"/>
  <c r="AB43" i="4"/>
  <c r="A42" i="2"/>
  <c r="A42" i="4"/>
  <c r="AB42" i="4"/>
  <c r="A41" i="2"/>
  <c r="A41" i="4"/>
  <c r="AB41" i="4"/>
  <c r="A40" i="2"/>
  <c r="A40" i="4"/>
  <c r="AB40" i="4"/>
  <c r="A39" i="2"/>
  <c r="A39" i="4"/>
  <c r="AB39" i="4"/>
  <c r="A38" i="2"/>
  <c r="A38" i="4"/>
  <c r="AB38" i="4"/>
  <c r="A37" i="2"/>
  <c r="A37" i="4"/>
  <c r="AB37" i="4"/>
  <c r="A36" i="2"/>
  <c r="A36" i="4"/>
  <c r="AB36" i="4"/>
  <c r="A35" i="2"/>
  <c r="A35" i="4"/>
  <c r="AB35" i="4"/>
  <c r="A34" i="2"/>
  <c r="A34" i="4"/>
  <c r="AB34" i="4"/>
  <c r="A33" i="2"/>
  <c r="A33" i="4"/>
  <c r="AB33" i="4"/>
  <c r="A32" i="2"/>
  <c r="A32" i="4"/>
  <c r="AB32" i="4"/>
  <c r="A31" i="2"/>
  <c r="A31" i="4"/>
  <c r="AB31" i="4"/>
  <c r="A30" i="2"/>
  <c r="A30" i="4"/>
  <c r="AB30" i="4"/>
  <c r="A29" i="2"/>
  <c r="A29" i="4"/>
  <c r="AB29" i="4"/>
  <c r="A28" i="2"/>
  <c r="A28" i="4"/>
  <c r="AB28" i="4"/>
  <c r="A27" i="2"/>
  <c r="A27" i="4"/>
  <c r="AB27" i="4"/>
  <c r="A26" i="2"/>
  <c r="A26" i="4"/>
  <c r="AB26" i="4"/>
  <c r="A25" i="2"/>
  <c r="A25" i="4"/>
  <c r="AB25" i="4"/>
  <c r="A24" i="2"/>
  <c r="A24" i="4"/>
  <c r="AB24" i="4"/>
  <c r="A23" i="2"/>
  <c r="A23" i="4"/>
  <c r="AB23" i="4"/>
  <c r="A22" i="2"/>
  <c r="A22" i="4"/>
  <c r="AB22" i="4"/>
  <c r="A21" i="2"/>
  <c r="A21" i="4"/>
  <c r="AB21" i="4"/>
  <c r="A20" i="2"/>
  <c r="A20" i="4"/>
  <c r="AB20" i="4"/>
  <c r="A19" i="2"/>
  <c r="A19" i="4"/>
  <c r="AB19" i="4"/>
  <c r="A18" i="2"/>
  <c r="A18" i="4"/>
  <c r="AB18" i="4"/>
  <c r="A17" i="2"/>
  <c r="A17" i="4"/>
  <c r="AB17" i="4"/>
  <c r="A16" i="2"/>
  <c r="A16" i="4"/>
  <c r="AB16" i="4"/>
  <c r="A15" i="2"/>
  <c r="A15" i="4"/>
  <c r="AB15" i="4"/>
  <c r="A14" i="2"/>
  <c r="A14" i="4"/>
  <c r="AB14" i="4"/>
  <c r="A13" i="2"/>
  <c r="A13" i="4"/>
  <c r="AB13" i="4"/>
  <c r="A12" i="2"/>
  <c r="A12" i="4"/>
  <c r="AB12" i="4"/>
  <c r="A11" i="2"/>
  <c r="A11" i="4"/>
  <c r="AB11" i="4"/>
  <c r="A10" i="2"/>
  <c r="A10" i="4"/>
  <c r="AB10" i="4"/>
  <c r="A9" i="2"/>
  <c r="A9" i="4"/>
  <c r="AB9" i="4"/>
  <c r="A8" i="2"/>
  <c r="A8" i="4"/>
  <c r="AB8" i="4"/>
  <c r="A7" i="2"/>
  <c r="A7" i="4"/>
  <c r="AB7" i="4"/>
  <c r="A6" i="2"/>
  <c r="A6" i="4"/>
  <c r="AB6" i="4"/>
  <c r="A5" i="2"/>
  <c r="A5" i="4"/>
  <c r="AB5" i="4"/>
  <c r="A4" i="2"/>
  <c r="A4" i="4"/>
  <c r="AB4" i="4"/>
  <c r="A3" i="2"/>
  <c r="A3" i="4"/>
  <c r="AB3" i="4"/>
  <c r="AE3" i="4"/>
  <c r="AE4" i="4"/>
  <c r="AE5" i="4"/>
  <c r="AE6" i="4"/>
  <c r="AE7" i="4"/>
  <c r="AE8" i="4"/>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E72" i="4"/>
  <c r="AE73" i="4"/>
  <c r="AE74" i="4"/>
  <c r="AE75" i="4"/>
  <c r="AE76" i="4"/>
  <c r="AE77" i="4"/>
  <c r="AE78" i="4"/>
  <c r="AE79" i="4"/>
  <c r="AE80" i="4"/>
  <c r="AE81" i="4"/>
  <c r="AE82" i="4"/>
  <c r="AE83" i="4"/>
  <c r="AE84" i="4"/>
  <c r="AE85" i="4"/>
  <c r="AE86" i="4"/>
  <c r="AE87" i="4"/>
  <c r="AE88" i="4"/>
  <c r="AE89" i="4"/>
  <c r="AE90" i="4"/>
  <c r="AE91" i="4"/>
  <c r="AE92" i="4"/>
  <c r="AE93" i="4"/>
  <c r="AE94" i="4"/>
  <c r="AE95" i="4"/>
  <c r="AE96" i="4"/>
  <c r="AE97" i="4"/>
  <c r="AE98" i="4"/>
  <c r="AE99" i="4"/>
  <c r="AE100" i="4"/>
  <c r="AE101" i="4"/>
  <c r="AE102" i="4"/>
  <c r="AE103" i="4"/>
  <c r="AE104" i="4"/>
  <c r="AE105" i="4"/>
  <c r="AE106" i="4"/>
  <c r="AE107" i="4"/>
  <c r="AE108" i="4"/>
  <c r="AE109" i="4"/>
  <c r="AE110" i="4"/>
  <c r="AE111" i="4"/>
  <c r="AE112" i="4"/>
  <c r="AE113" i="4"/>
  <c r="AE114" i="4"/>
  <c r="AE115" i="4"/>
  <c r="AE116" i="4"/>
  <c r="AE117" i="4"/>
  <c r="AE118" i="4"/>
  <c r="AE119" i="4"/>
  <c r="AE120" i="4"/>
  <c r="AE121" i="4"/>
  <c r="AE122" i="4"/>
  <c r="AE123" i="4"/>
  <c r="AE124" i="4"/>
  <c r="AE125" i="4"/>
  <c r="AE126" i="4"/>
  <c r="AE127" i="4"/>
  <c r="AE128" i="4"/>
  <c r="AE129" i="4"/>
  <c r="AE130" i="4"/>
  <c r="AE131" i="4"/>
  <c r="AE132" i="4"/>
  <c r="AE133" i="4"/>
  <c r="AE134" i="4"/>
  <c r="AE135" i="4"/>
  <c r="AE136" i="4"/>
  <c r="AE137" i="4"/>
  <c r="AE138" i="4"/>
  <c r="AE139" i="4"/>
  <c r="AE140" i="4"/>
  <c r="AE141" i="4"/>
  <c r="AE142" i="4"/>
  <c r="AE143" i="4"/>
  <c r="AE144" i="4"/>
  <c r="AE145" i="4"/>
  <c r="AE146" i="4"/>
  <c r="AE147" i="4"/>
  <c r="AE148" i="4"/>
  <c r="AE149" i="4"/>
  <c r="AE150" i="4"/>
  <c r="AE151" i="4"/>
  <c r="AE152" i="4"/>
  <c r="AE153" i="4"/>
  <c r="AE154" i="4"/>
  <c r="AE155" i="4"/>
  <c r="AE156" i="4"/>
  <c r="AE157" i="4"/>
  <c r="AE158" i="4"/>
  <c r="AE159" i="4"/>
  <c r="AE160" i="4"/>
  <c r="AE161" i="4"/>
  <c r="AE162" i="4"/>
  <c r="AE163" i="4"/>
  <c r="AE164" i="4"/>
  <c r="AE165" i="4"/>
  <c r="AE166" i="4"/>
  <c r="AE167" i="4"/>
  <c r="AE168" i="4"/>
  <c r="AE169" i="4"/>
  <c r="AE170" i="4"/>
  <c r="AE171" i="4"/>
  <c r="AE172" i="4"/>
  <c r="AE173" i="4"/>
  <c r="AE174" i="4"/>
  <c r="AE175" i="4"/>
  <c r="AE176" i="4"/>
  <c r="AE177" i="4"/>
  <c r="AE178" i="4"/>
  <c r="AE179" i="4"/>
  <c r="AE180" i="4"/>
  <c r="AE181" i="4"/>
  <c r="AE182" i="4"/>
  <c r="AE183" i="4"/>
  <c r="AE184" i="4"/>
  <c r="AE185" i="4"/>
  <c r="AE186" i="4"/>
  <c r="AE187" i="4"/>
  <c r="AE188" i="4"/>
  <c r="AE189" i="4"/>
  <c r="AE190" i="4"/>
  <c r="AE191" i="4"/>
  <c r="AE192" i="4"/>
  <c r="AE193" i="4"/>
  <c r="AE194" i="4"/>
  <c r="AE195" i="4"/>
  <c r="AE196" i="4"/>
  <c r="AE197" i="4"/>
  <c r="AE198" i="4"/>
  <c r="AE199" i="4"/>
  <c r="AE200" i="4"/>
  <c r="AE201" i="4"/>
  <c r="AE202" i="4"/>
  <c r="R202" i="4"/>
  <c r="R201" i="4"/>
  <c r="R200" i="4"/>
  <c r="R199" i="4"/>
  <c r="R198" i="4"/>
  <c r="R197" i="4"/>
  <c r="R196" i="4"/>
  <c r="R195" i="4"/>
  <c r="R194" i="4"/>
  <c r="R193" i="4"/>
  <c r="R192" i="4"/>
  <c r="R191" i="4"/>
  <c r="R190" i="4"/>
  <c r="R189" i="4"/>
  <c r="R188" i="4"/>
  <c r="R187" i="4"/>
  <c r="R186" i="4"/>
  <c r="R185" i="4"/>
  <c r="R184" i="4"/>
  <c r="R183" i="4"/>
  <c r="R182" i="4"/>
  <c r="R181" i="4"/>
  <c r="R180" i="4"/>
  <c r="R179" i="4"/>
  <c r="R178" i="4"/>
  <c r="R177" i="4"/>
  <c r="R176" i="4"/>
  <c r="R175" i="4"/>
  <c r="R174" i="4"/>
  <c r="R173" i="4"/>
  <c r="R172" i="4"/>
  <c r="R171" i="4"/>
  <c r="R170" i="4"/>
  <c r="R169" i="4"/>
  <c r="R168" i="4"/>
  <c r="R167" i="4"/>
  <c r="R166" i="4"/>
  <c r="R165" i="4"/>
  <c r="R164" i="4"/>
  <c r="R163" i="4"/>
  <c r="R162" i="4"/>
  <c r="R161" i="4"/>
  <c r="R160" i="4"/>
  <c r="R159" i="4"/>
  <c r="R158" i="4"/>
  <c r="R157" i="4"/>
  <c r="R156" i="4"/>
  <c r="R155" i="4"/>
  <c r="R154" i="4"/>
  <c r="R153" i="4"/>
  <c r="R152" i="4"/>
  <c r="R151" i="4"/>
  <c r="R150" i="4"/>
  <c r="R149" i="4"/>
  <c r="R148" i="4"/>
  <c r="R147" i="4"/>
  <c r="R146" i="4"/>
  <c r="R145" i="4"/>
  <c r="R144" i="4"/>
  <c r="R143" i="4"/>
  <c r="R142" i="4"/>
  <c r="R141" i="4"/>
  <c r="R140" i="4"/>
  <c r="R139" i="4"/>
  <c r="R138" i="4"/>
  <c r="R137" i="4"/>
  <c r="R136" i="4"/>
  <c r="R135" i="4"/>
  <c r="R134" i="4"/>
  <c r="R133" i="4"/>
  <c r="R132" i="4"/>
  <c r="R131" i="4"/>
  <c r="R130" i="4"/>
  <c r="R129" i="4"/>
  <c r="R128" i="4"/>
  <c r="R127" i="4"/>
  <c r="R126" i="4"/>
  <c r="R125" i="4"/>
  <c r="R124" i="4"/>
  <c r="R123" i="4"/>
  <c r="R122" i="4"/>
  <c r="R121" i="4"/>
  <c r="R120" i="4"/>
  <c r="R119" i="4"/>
  <c r="R118" i="4"/>
  <c r="R117" i="4"/>
  <c r="R116" i="4"/>
  <c r="R115" i="4"/>
  <c r="R114" i="4"/>
  <c r="R113" i="4"/>
  <c r="R112" i="4"/>
  <c r="R111" i="4"/>
  <c r="R110" i="4"/>
  <c r="R109" i="4"/>
  <c r="R108" i="4"/>
  <c r="R107" i="4"/>
  <c r="R106" i="4"/>
  <c r="R105" i="4"/>
  <c r="R104" i="4"/>
  <c r="R103" i="4"/>
  <c r="R102" i="4"/>
  <c r="R101" i="4"/>
  <c r="R100" i="4"/>
  <c r="R99" i="4"/>
  <c r="R98" i="4"/>
  <c r="R97" i="4"/>
  <c r="R96" i="4"/>
  <c r="R95" i="4"/>
  <c r="R94" i="4"/>
  <c r="R93" i="4"/>
  <c r="R92" i="4"/>
  <c r="R91" i="4"/>
  <c r="R90" i="4"/>
  <c r="R89" i="4"/>
  <c r="R88" i="4"/>
  <c r="R87" i="4"/>
  <c r="R86" i="4"/>
  <c r="R85" i="4"/>
  <c r="R84" i="4"/>
  <c r="R83"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 r="R7" i="4"/>
  <c r="R6" i="4"/>
  <c r="R5" i="4"/>
  <c r="R4" i="4"/>
  <c r="R3" i="4"/>
  <c r="Q3" i="4"/>
  <c r="Q202" i="4"/>
  <c r="Q201" i="4"/>
  <c r="Q200" i="4"/>
  <c r="Q199" i="4"/>
  <c r="Q198" i="4"/>
  <c r="Q197" i="4"/>
  <c r="Q196" i="4"/>
  <c r="Q195" i="4"/>
  <c r="Q194" i="4"/>
  <c r="Q193" i="4"/>
  <c r="Q192" i="4"/>
  <c r="Q191" i="4"/>
  <c r="Q190" i="4"/>
  <c r="Q189" i="4"/>
  <c r="Q188" i="4"/>
  <c r="Q187" i="4"/>
  <c r="Q186" i="4"/>
  <c r="Q185" i="4"/>
  <c r="Q184" i="4"/>
  <c r="Q183" i="4"/>
  <c r="Q182" i="4"/>
  <c r="Q181" i="4"/>
  <c r="Q180" i="4"/>
  <c r="Q179" i="4"/>
  <c r="Q178" i="4"/>
  <c r="Q177" i="4"/>
  <c r="Q176" i="4"/>
  <c r="Q175" i="4"/>
  <c r="Q174" i="4"/>
  <c r="Q173" i="4"/>
  <c r="Q172" i="4"/>
  <c r="Q171" i="4"/>
  <c r="Q170" i="4"/>
  <c r="Q169" i="4"/>
  <c r="Q168" i="4"/>
  <c r="Q167" i="4"/>
  <c r="Q166" i="4"/>
  <c r="Q165" i="4"/>
  <c r="Q164" i="4"/>
  <c r="Q163" i="4"/>
  <c r="Q162" i="4"/>
  <c r="Q161" i="4"/>
  <c r="Q160" i="4"/>
  <c r="Q159" i="4"/>
  <c r="Q158" i="4"/>
  <c r="Q157" i="4"/>
  <c r="Q156" i="4"/>
  <c r="Q155" i="4"/>
  <c r="Q154" i="4"/>
  <c r="Q153" i="4"/>
  <c r="Q152" i="4"/>
  <c r="Q151" i="4"/>
  <c r="Q150" i="4"/>
  <c r="Q149" i="4"/>
  <c r="Q148" i="4"/>
  <c r="Q147" i="4"/>
  <c r="Q146" i="4"/>
  <c r="Q145" i="4"/>
  <c r="Q144" i="4"/>
  <c r="Q143" i="4"/>
  <c r="Q142" i="4"/>
  <c r="Q141" i="4"/>
  <c r="Q140" i="4"/>
  <c r="Q139" i="4"/>
  <c r="Q138" i="4"/>
  <c r="Q137" i="4"/>
  <c r="Q136" i="4"/>
  <c r="Q135" i="4"/>
  <c r="Q134" i="4"/>
  <c r="Q133" i="4"/>
  <c r="Q132" i="4"/>
  <c r="Q131" i="4"/>
  <c r="Q130" i="4"/>
  <c r="Q129" i="4"/>
  <c r="Q128" i="4"/>
  <c r="Q127" i="4"/>
  <c r="Q126" i="4"/>
  <c r="Q125" i="4"/>
  <c r="Q124" i="4"/>
  <c r="Q123" i="4"/>
  <c r="Q122" i="4"/>
  <c r="Q121" i="4"/>
  <c r="Q120" i="4"/>
  <c r="Q119" i="4"/>
  <c r="Q118" i="4"/>
  <c r="Q117" i="4"/>
  <c r="Q116" i="4"/>
  <c r="Q115" i="4"/>
  <c r="Q114" i="4"/>
  <c r="Q113" i="4"/>
  <c r="Q112" i="4"/>
  <c r="Q111" i="4"/>
  <c r="Q110" i="4"/>
  <c r="Q109" i="4"/>
  <c r="Q108" i="4"/>
  <c r="Q107" i="4"/>
  <c r="Q106" i="4"/>
  <c r="Q105" i="4"/>
  <c r="Q104" i="4"/>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Q5" i="4"/>
  <c r="Q4" i="4"/>
  <c r="B202" i="4"/>
  <c r="B201" i="4"/>
  <c r="B200" i="4"/>
  <c r="B199" i="4"/>
  <c r="B198" i="4"/>
  <c r="B197" i="4"/>
  <c r="B196" i="4"/>
  <c r="B195" i="4"/>
  <c r="B194" i="4"/>
  <c r="B193" i="4"/>
  <c r="B192" i="4"/>
  <c r="B191" i="4"/>
  <c r="B190" i="4"/>
  <c r="B189" i="4"/>
  <c r="B188" i="4"/>
  <c r="B187" i="4"/>
  <c r="B186" i="4"/>
  <c r="B185" i="4"/>
  <c r="B184" i="4"/>
  <c r="B183" i="4"/>
  <c r="B182" i="4"/>
  <c r="B181" i="4"/>
  <c r="B180" i="4"/>
  <c r="B179" i="4"/>
  <c r="B178" i="4"/>
  <c r="B177" i="4"/>
  <c r="B176" i="4"/>
  <c r="B175" i="4"/>
  <c r="B174" i="4"/>
  <c r="B173" i="4"/>
  <c r="B172" i="4"/>
  <c r="B171" i="4"/>
  <c r="B170" i="4"/>
  <c r="B169" i="4"/>
  <c r="B168" i="4"/>
  <c r="B167" i="4"/>
  <c r="B166" i="4"/>
  <c r="B165" i="4"/>
  <c r="B164" i="4"/>
  <c r="B163" i="4"/>
  <c r="B162" i="4"/>
  <c r="B161" i="4"/>
  <c r="B160" i="4"/>
  <c r="B159" i="4"/>
  <c r="B158" i="4"/>
  <c r="B157" i="4"/>
  <c r="B156" i="4"/>
  <c r="B155" i="4"/>
  <c r="B154" i="4"/>
  <c r="B153" i="4"/>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AB3" i="2"/>
  <c r="AB4" i="2"/>
  <c r="AB5" i="2"/>
  <c r="AB6"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C3" i="4"/>
  <c r="N3" i="4"/>
  <c r="O3" i="4"/>
  <c r="C4" i="4"/>
  <c r="N4" i="4"/>
  <c r="O4" i="4"/>
  <c r="C5" i="4"/>
  <c r="N5" i="4"/>
  <c r="O5" i="4"/>
  <c r="C6" i="4"/>
  <c r="N6" i="4"/>
  <c r="O6" i="4"/>
  <c r="C7" i="4"/>
  <c r="N7" i="4"/>
  <c r="O7" i="4"/>
  <c r="C8" i="4"/>
  <c r="N8" i="4"/>
  <c r="O8" i="4"/>
  <c r="C9" i="4"/>
  <c r="N9" i="4"/>
  <c r="O9" i="4"/>
  <c r="C10" i="4"/>
  <c r="N10" i="4"/>
  <c r="O10" i="4"/>
  <c r="C11" i="4"/>
  <c r="N11" i="4"/>
  <c r="O11" i="4"/>
  <c r="C12" i="4"/>
  <c r="N12" i="4"/>
  <c r="O12" i="4"/>
  <c r="C13" i="4"/>
  <c r="N13" i="4"/>
  <c r="O13" i="4"/>
  <c r="C14" i="4"/>
  <c r="N14" i="4"/>
  <c r="O14" i="4"/>
  <c r="C15" i="4"/>
  <c r="N15" i="4"/>
  <c r="O15" i="4"/>
  <c r="C16" i="4"/>
  <c r="N16" i="4"/>
  <c r="O16" i="4"/>
  <c r="C17" i="4"/>
  <c r="N17" i="4"/>
  <c r="O17" i="4"/>
  <c r="C18" i="4"/>
  <c r="N18" i="4"/>
  <c r="O18" i="4"/>
  <c r="C19" i="4"/>
  <c r="N19" i="4"/>
  <c r="O19" i="4"/>
  <c r="C20" i="4"/>
  <c r="N20" i="4"/>
  <c r="O20" i="4"/>
  <c r="C21" i="4"/>
  <c r="N21" i="4"/>
  <c r="O21" i="4"/>
  <c r="C22" i="4"/>
  <c r="N22" i="4"/>
  <c r="O22" i="4"/>
  <c r="C23" i="4"/>
  <c r="N23" i="4"/>
  <c r="O23" i="4"/>
  <c r="C24" i="4"/>
  <c r="N24" i="4"/>
  <c r="O24" i="4"/>
  <c r="C25" i="4"/>
  <c r="N25" i="4"/>
  <c r="O25" i="4"/>
  <c r="C26" i="4"/>
  <c r="N26" i="4"/>
  <c r="O26" i="4"/>
  <c r="C27" i="4"/>
  <c r="N27" i="4"/>
  <c r="O27" i="4"/>
  <c r="C28" i="4"/>
  <c r="N28" i="4"/>
  <c r="O28" i="4"/>
  <c r="C29" i="4"/>
  <c r="N29" i="4"/>
  <c r="O29" i="4"/>
  <c r="C30" i="4"/>
  <c r="N30" i="4"/>
  <c r="O30" i="4"/>
  <c r="C31" i="4"/>
  <c r="N31" i="4"/>
  <c r="O31" i="4"/>
  <c r="C32" i="4"/>
  <c r="N32" i="4"/>
  <c r="O32" i="4"/>
  <c r="C33" i="4"/>
  <c r="N33" i="4"/>
  <c r="O33" i="4"/>
  <c r="C34" i="4"/>
  <c r="N34" i="4"/>
  <c r="O34" i="4"/>
  <c r="C35" i="4"/>
  <c r="N35" i="4"/>
  <c r="O35" i="4"/>
  <c r="C36" i="4"/>
  <c r="N36" i="4"/>
  <c r="O36" i="4"/>
  <c r="C37" i="4"/>
  <c r="N37" i="4"/>
  <c r="O37" i="4"/>
  <c r="C38" i="4"/>
  <c r="N38" i="4"/>
  <c r="O38" i="4"/>
  <c r="C39" i="4"/>
  <c r="N39" i="4"/>
  <c r="O39" i="4"/>
  <c r="C40" i="4"/>
  <c r="N40" i="4"/>
  <c r="O40" i="4"/>
  <c r="C41" i="4"/>
  <c r="N41" i="4"/>
  <c r="O41" i="4"/>
  <c r="C42" i="4"/>
  <c r="N42" i="4"/>
  <c r="O42" i="4"/>
  <c r="C43" i="4"/>
  <c r="N43" i="4"/>
  <c r="O43" i="4"/>
  <c r="C44" i="4"/>
  <c r="N44" i="4"/>
  <c r="O44" i="4"/>
  <c r="C45" i="4"/>
  <c r="N45" i="4"/>
  <c r="O45" i="4"/>
  <c r="C46" i="4"/>
  <c r="N46" i="4"/>
  <c r="O46" i="4"/>
  <c r="C47" i="4"/>
  <c r="N47" i="4"/>
  <c r="O47" i="4"/>
  <c r="C48" i="4"/>
  <c r="N48" i="4"/>
  <c r="O48" i="4"/>
  <c r="C49" i="4"/>
  <c r="N49" i="4"/>
  <c r="O49" i="4"/>
  <c r="C50" i="4"/>
  <c r="N50" i="4"/>
  <c r="O50" i="4"/>
  <c r="C51" i="4"/>
  <c r="N51" i="4"/>
  <c r="O51" i="4"/>
  <c r="C52" i="4"/>
  <c r="N52" i="4"/>
  <c r="O52" i="4"/>
  <c r="C53" i="4"/>
  <c r="N53" i="4"/>
  <c r="O53" i="4"/>
  <c r="C54" i="4"/>
  <c r="N54" i="4"/>
  <c r="O54" i="4"/>
  <c r="C55" i="4"/>
  <c r="N55" i="4"/>
  <c r="O55" i="4"/>
  <c r="C56" i="4"/>
  <c r="N56" i="4"/>
  <c r="O56" i="4"/>
  <c r="C57" i="4"/>
  <c r="N57" i="4"/>
  <c r="O57" i="4"/>
  <c r="C58" i="4"/>
  <c r="N58" i="4"/>
  <c r="O58" i="4"/>
  <c r="C59" i="4"/>
  <c r="N59" i="4"/>
  <c r="O59" i="4"/>
  <c r="C60" i="4"/>
  <c r="N60" i="4"/>
  <c r="O60" i="4"/>
  <c r="C61" i="4"/>
  <c r="N61" i="4"/>
  <c r="O61" i="4"/>
  <c r="C62" i="4"/>
  <c r="N62" i="4"/>
  <c r="O62" i="4"/>
  <c r="C63" i="4"/>
  <c r="N63" i="4"/>
  <c r="O63" i="4"/>
  <c r="C64" i="4"/>
  <c r="N64" i="4"/>
  <c r="O64" i="4"/>
  <c r="C65" i="4"/>
  <c r="N65" i="4"/>
  <c r="O65" i="4"/>
  <c r="C66" i="4"/>
  <c r="N66" i="4"/>
  <c r="O66" i="4"/>
  <c r="C67" i="4"/>
  <c r="N67" i="4"/>
  <c r="O67" i="4"/>
  <c r="C68" i="4"/>
  <c r="N68" i="4"/>
  <c r="O68" i="4"/>
  <c r="C69" i="4"/>
  <c r="N69" i="4"/>
  <c r="O69" i="4"/>
  <c r="C70" i="4"/>
  <c r="N70" i="4"/>
  <c r="O70" i="4"/>
  <c r="C71" i="4"/>
  <c r="N71" i="4"/>
  <c r="O71" i="4"/>
  <c r="C72" i="4"/>
  <c r="N72" i="4"/>
  <c r="O72" i="4"/>
  <c r="C73" i="4"/>
  <c r="N73" i="4"/>
  <c r="O73" i="4"/>
  <c r="C74" i="4"/>
  <c r="N74" i="4"/>
  <c r="O74" i="4"/>
  <c r="C75" i="4"/>
  <c r="N75" i="4"/>
  <c r="O75" i="4"/>
  <c r="C76" i="4"/>
  <c r="N76" i="4"/>
  <c r="O76" i="4"/>
  <c r="C77" i="4"/>
  <c r="N77" i="4"/>
  <c r="O77" i="4"/>
  <c r="C78" i="4"/>
  <c r="N78" i="4"/>
  <c r="O78" i="4"/>
  <c r="C79" i="4"/>
  <c r="N79" i="4"/>
  <c r="O79" i="4"/>
  <c r="C80" i="4"/>
  <c r="N80" i="4"/>
  <c r="O80" i="4"/>
  <c r="C81" i="4"/>
  <c r="N81" i="4"/>
  <c r="O81" i="4"/>
  <c r="C82" i="4"/>
  <c r="N82" i="4"/>
  <c r="O82" i="4"/>
  <c r="C83" i="4"/>
  <c r="N83" i="4"/>
  <c r="O83" i="4"/>
  <c r="C84" i="4"/>
  <c r="N84" i="4"/>
  <c r="O84" i="4"/>
  <c r="C85" i="4"/>
  <c r="N85" i="4"/>
  <c r="O85" i="4"/>
  <c r="C86" i="4"/>
  <c r="N86" i="4"/>
  <c r="O86" i="4"/>
  <c r="C87" i="4"/>
  <c r="N87" i="4"/>
  <c r="O87" i="4"/>
  <c r="C88" i="4"/>
  <c r="N88" i="4"/>
  <c r="O88" i="4"/>
  <c r="C89" i="4"/>
  <c r="N89" i="4"/>
  <c r="O89" i="4"/>
  <c r="C90" i="4"/>
  <c r="N90" i="4"/>
  <c r="O90" i="4"/>
  <c r="C91" i="4"/>
  <c r="N91" i="4"/>
  <c r="O91" i="4"/>
  <c r="C92" i="4"/>
  <c r="N92" i="4"/>
  <c r="O92" i="4"/>
  <c r="C93" i="4"/>
  <c r="N93" i="4"/>
  <c r="O93" i="4"/>
  <c r="C94" i="4"/>
  <c r="N94" i="4"/>
  <c r="O94" i="4"/>
  <c r="C95" i="4"/>
  <c r="N95" i="4"/>
  <c r="O95" i="4"/>
  <c r="C96" i="4"/>
  <c r="N96" i="4"/>
  <c r="O96" i="4"/>
  <c r="C97" i="4"/>
  <c r="N97" i="4"/>
  <c r="O97" i="4"/>
  <c r="C98" i="4"/>
  <c r="N98" i="4"/>
  <c r="O98" i="4"/>
  <c r="C99" i="4"/>
  <c r="N99" i="4"/>
  <c r="O99" i="4"/>
  <c r="C100" i="4"/>
  <c r="N100" i="4"/>
  <c r="O100" i="4"/>
  <c r="C101" i="4"/>
  <c r="N101" i="4"/>
  <c r="O101" i="4"/>
  <c r="C102" i="4"/>
  <c r="N102" i="4"/>
  <c r="O102" i="4"/>
  <c r="C103" i="4"/>
  <c r="N103" i="4"/>
  <c r="O103" i="4"/>
  <c r="C104" i="4"/>
  <c r="N104" i="4"/>
  <c r="O104" i="4"/>
  <c r="C105" i="4"/>
  <c r="N105" i="4"/>
  <c r="O105" i="4"/>
  <c r="C106" i="4"/>
  <c r="N106" i="4"/>
  <c r="O106" i="4"/>
  <c r="C107" i="4"/>
  <c r="N107" i="4"/>
  <c r="O107" i="4"/>
  <c r="C108" i="4"/>
  <c r="N108" i="4"/>
  <c r="O108" i="4"/>
  <c r="C109" i="4"/>
  <c r="N109" i="4"/>
  <c r="O109" i="4"/>
  <c r="C110" i="4"/>
  <c r="N110" i="4"/>
  <c r="O110" i="4"/>
  <c r="C111" i="4"/>
  <c r="N111" i="4"/>
  <c r="O111" i="4"/>
  <c r="C112" i="4"/>
  <c r="N112" i="4"/>
  <c r="O112" i="4"/>
  <c r="C113" i="4"/>
  <c r="N113" i="4"/>
  <c r="O113" i="4"/>
  <c r="C114" i="4"/>
  <c r="N114" i="4"/>
  <c r="O114" i="4"/>
  <c r="C115" i="4"/>
  <c r="N115" i="4"/>
  <c r="O115" i="4"/>
  <c r="C116" i="4"/>
  <c r="N116" i="4"/>
  <c r="O116" i="4"/>
  <c r="C117" i="4"/>
  <c r="N117" i="4"/>
  <c r="O117" i="4"/>
  <c r="C118" i="4"/>
  <c r="N118" i="4"/>
  <c r="O118" i="4"/>
  <c r="C119" i="4"/>
  <c r="N119" i="4"/>
  <c r="O119" i="4"/>
  <c r="C120" i="4"/>
  <c r="N120" i="4"/>
  <c r="O120" i="4"/>
  <c r="C121" i="4"/>
  <c r="N121" i="4"/>
  <c r="O121" i="4"/>
  <c r="C122" i="4"/>
  <c r="N122" i="4"/>
  <c r="O122" i="4"/>
  <c r="C123" i="4"/>
  <c r="N123" i="4"/>
  <c r="O123" i="4"/>
  <c r="C124" i="4"/>
  <c r="N124" i="4"/>
  <c r="O124" i="4"/>
  <c r="C125" i="4"/>
  <c r="N125" i="4"/>
  <c r="O125" i="4"/>
  <c r="C126" i="4"/>
  <c r="N126" i="4"/>
  <c r="O126" i="4"/>
  <c r="C127" i="4"/>
  <c r="N127" i="4"/>
  <c r="O127" i="4"/>
  <c r="C128" i="4"/>
  <c r="N128" i="4"/>
  <c r="O128" i="4"/>
  <c r="C129" i="4"/>
  <c r="N129" i="4"/>
  <c r="O129" i="4"/>
  <c r="C130" i="4"/>
  <c r="N130" i="4"/>
  <c r="O130" i="4"/>
  <c r="C131" i="4"/>
  <c r="N131" i="4"/>
  <c r="O131" i="4"/>
  <c r="C132" i="4"/>
  <c r="N132" i="4"/>
  <c r="O132" i="4"/>
  <c r="C133" i="4"/>
  <c r="N133" i="4"/>
  <c r="O133" i="4"/>
  <c r="C134" i="4"/>
  <c r="N134" i="4"/>
  <c r="O134" i="4"/>
  <c r="C135" i="4"/>
  <c r="N135" i="4"/>
  <c r="O135" i="4"/>
  <c r="C136" i="4"/>
  <c r="N136" i="4"/>
  <c r="O136" i="4"/>
  <c r="C137" i="4"/>
  <c r="N137" i="4"/>
  <c r="O137" i="4"/>
  <c r="C138" i="4"/>
  <c r="N138" i="4"/>
  <c r="O138" i="4"/>
  <c r="C139" i="4"/>
  <c r="N139" i="4"/>
  <c r="O139" i="4"/>
  <c r="C140" i="4"/>
  <c r="N140" i="4"/>
  <c r="O140" i="4"/>
  <c r="C141" i="4"/>
  <c r="N141" i="4"/>
  <c r="O141" i="4"/>
  <c r="C142" i="4"/>
  <c r="N142" i="4"/>
  <c r="O142" i="4"/>
  <c r="C143" i="4"/>
  <c r="N143" i="4"/>
  <c r="O143" i="4"/>
  <c r="C144" i="4"/>
  <c r="N144" i="4"/>
  <c r="O144" i="4"/>
  <c r="C145" i="4"/>
  <c r="N145" i="4"/>
  <c r="O145" i="4"/>
  <c r="C146" i="4"/>
  <c r="N146" i="4"/>
  <c r="O146" i="4"/>
  <c r="C147" i="4"/>
  <c r="N147" i="4"/>
  <c r="O147" i="4"/>
  <c r="C148" i="4"/>
  <c r="N148" i="4"/>
  <c r="O148" i="4"/>
  <c r="C149" i="4"/>
  <c r="N149" i="4"/>
  <c r="O149" i="4"/>
  <c r="C150" i="4"/>
  <c r="N150" i="4"/>
  <c r="O150" i="4"/>
  <c r="C151" i="4"/>
  <c r="N151" i="4"/>
  <c r="O151" i="4"/>
  <c r="C152" i="4"/>
  <c r="N152" i="4"/>
  <c r="O152" i="4"/>
  <c r="C153" i="4"/>
  <c r="N153" i="4"/>
  <c r="O153" i="4"/>
  <c r="C154" i="4"/>
  <c r="N154" i="4"/>
  <c r="O154" i="4"/>
  <c r="C155" i="4"/>
  <c r="N155" i="4"/>
  <c r="O155" i="4"/>
  <c r="C156" i="4"/>
  <c r="N156" i="4"/>
  <c r="O156" i="4"/>
  <c r="C157" i="4"/>
  <c r="N157" i="4"/>
  <c r="O157" i="4"/>
  <c r="C158" i="4"/>
  <c r="N158" i="4"/>
  <c r="O158" i="4"/>
  <c r="C159" i="4"/>
  <c r="N159" i="4"/>
  <c r="O159" i="4"/>
  <c r="C160" i="4"/>
  <c r="N160" i="4"/>
  <c r="O160" i="4"/>
  <c r="C161" i="4"/>
  <c r="N161" i="4"/>
  <c r="O161" i="4"/>
  <c r="C162" i="4"/>
  <c r="N162" i="4"/>
  <c r="O162" i="4"/>
  <c r="C163" i="4"/>
  <c r="N163" i="4"/>
  <c r="O163" i="4"/>
  <c r="C164" i="4"/>
  <c r="N164" i="4"/>
  <c r="O164" i="4"/>
  <c r="C165" i="4"/>
  <c r="N165" i="4"/>
  <c r="O165" i="4"/>
  <c r="C166" i="4"/>
  <c r="N166" i="4"/>
  <c r="O166" i="4"/>
  <c r="C167" i="4"/>
  <c r="N167" i="4"/>
  <c r="O167" i="4"/>
  <c r="C168" i="4"/>
  <c r="N168" i="4"/>
  <c r="O168" i="4"/>
  <c r="C169" i="4"/>
  <c r="N169" i="4"/>
  <c r="O169" i="4"/>
  <c r="C170" i="4"/>
  <c r="N170" i="4"/>
  <c r="O170" i="4"/>
  <c r="C171" i="4"/>
  <c r="N171" i="4"/>
  <c r="O171" i="4"/>
  <c r="C172" i="4"/>
  <c r="N172" i="4"/>
  <c r="O172" i="4"/>
  <c r="C173" i="4"/>
  <c r="N173" i="4"/>
  <c r="O173" i="4"/>
  <c r="C174" i="4"/>
  <c r="N174" i="4"/>
  <c r="O174" i="4"/>
  <c r="C175" i="4"/>
  <c r="N175" i="4"/>
  <c r="O175" i="4"/>
  <c r="C176" i="4"/>
  <c r="N176" i="4"/>
  <c r="O176" i="4"/>
  <c r="C177" i="4"/>
  <c r="N177" i="4"/>
  <c r="O177" i="4"/>
  <c r="C178" i="4"/>
  <c r="N178" i="4"/>
  <c r="O178" i="4"/>
  <c r="C179" i="4"/>
  <c r="N179" i="4"/>
  <c r="O179" i="4"/>
  <c r="C180" i="4"/>
  <c r="N180" i="4"/>
  <c r="O180" i="4"/>
  <c r="C181" i="4"/>
  <c r="N181" i="4"/>
  <c r="O181" i="4"/>
  <c r="C182" i="4"/>
  <c r="N182" i="4"/>
  <c r="O182" i="4"/>
  <c r="C183" i="4"/>
  <c r="N183" i="4"/>
  <c r="O183" i="4"/>
  <c r="C184" i="4"/>
  <c r="N184" i="4"/>
  <c r="O184" i="4"/>
  <c r="C185" i="4"/>
  <c r="N185" i="4"/>
  <c r="O185" i="4"/>
  <c r="C186" i="4"/>
  <c r="N186" i="4"/>
  <c r="O186" i="4"/>
  <c r="C187" i="4"/>
  <c r="N187" i="4"/>
  <c r="O187" i="4"/>
  <c r="C188" i="4"/>
  <c r="N188" i="4"/>
  <c r="O188" i="4"/>
  <c r="C189" i="4"/>
  <c r="N189" i="4"/>
  <c r="O189" i="4"/>
  <c r="C190" i="4"/>
  <c r="N190" i="4"/>
  <c r="O190" i="4"/>
  <c r="C191" i="4"/>
  <c r="N191" i="4"/>
  <c r="O191" i="4"/>
  <c r="C192" i="4"/>
  <c r="N192" i="4"/>
  <c r="O192" i="4"/>
  <c r="C193" i="4"/>
  <c r="N193" i="4"/>
  <c r="O193" i="4"/>
  <c r="C194" i="4"/>
  <c r="N194" i="4"/>
  <c r="O194" i="4"/>
  <c r="C195" i="4"/>
  <c r="N195" i="4"/>
  <c r="O195" i="4"/>
  <c r="C196" i="4"/>
  <c r="N196" i="4"/>
  <c r="O196" i="4"/>
  <c r="C197" i="4"/>
  <c r="N197" i="4"/>
  <c r="O197" i="4"/>
  <c r="C198" i="4"/>
  <c r="N198" i="4"/>
  <c r="O198" i="4"/>
  <c r="C199" i="4"/>
  <c r="N199" i="4"/>
  <c r="O199" i="4"/>
  <c r="C200" i="4"/>
  <c r="N200" i="4"/>
  <c r="O200" i="4"/>
  <c r="C201" i="4"/>
  <c r="N201" i="4"/>
  <c r="O201" i="4"/>
  <c r="C202" i="4"/>
  <c r="N202" i="4"/>
  <c r="O202" i="4"/>
  <c r="R24" i="11"/>
  <c r="G24" i="11"/>
  <c r="G23" i="11"/>
  <c r="H22" i="11"/>
  <c r="G21" i="11"/>
  <c r="G20" i="11"/>
  <c r="G19" i="11"/>
  <c r="X16" i="11"/>
  <c r="W16" i="11"/>
  <c r="V16" i="11"/>
  <c r="U16" i="11"/>
  <c r="T16" i="11"/>
  <c r="S16" i="11"/>
  <c r="R16" i="11"/>
  <c r="Q16" i="11"/>
  <c r="P16" i="11"/>
  <c r="N16" i="11"/>
  <c r="M16" i="11"/>
  <c r="L16" i="11"/>
  <c r="K16" i="11"/>
  <c r="H16" i="11"/>
  <c r="G16" i="11"/>
  <c r="O16" i="11"/>
  <c r="J16" i="11"/>
  <c r="I16" i="11"/>
  <c r="O15" i="11"/>
  <c r="N15" i="11"/>
  <c r="M15" i="11"/>
  <c r="L15" i="11"/>
  <c r="K15" i="11"/>
  <c r="J15" i="11"/>
  <c r="I15" i="11"/>
  <c r="H15" i="11"/>
  <c r="G15" i="11"/>
  <c r="P14" i="11"/>
  <c r="O14" i="11"/>
  <c r="N14" i="11"/>
  <c r="M14" i="11"/>
  <c r="L14" i="11"/>
  <c r="K14" i="11"/>
  <c r="J14" i="11"/>
  <c r="I14" i="11"/>
  <c r="H14" i="11"/>
  <c r="G14" i="11"/>
  <c r="J12" i="11"/>
  <c r="G12" i="11"/>
  <c r="P11" i="11"/>
  <c r="G11" i="11"/>
  <c r="L11" i="11"/>
  <c r="K11" i="11"/>
  <c r="J11" i="11"/>
  <c r="I11" i="11"/>
  <c r="H11" i="11"/>
  <c r="G10" i="11"/>
  <c r="G9" i="11"/>
  <c r="O28" i="11"/>
  <c r="N28" i="11"/>
  <c r="M28" i="11"/>
  <c r="L28" i="11"/>
  <c r="K28" i="11"/>
  <c r="J28" i="11"/>
  <c r="I28" i="11"/>
  <c r="H28" i="11"/>
  <c r="G28" i="11"/>
</calcChain>
</file>

<file path=xl/comments1.xml><?xml version="1.0" encoding="utf-8"?>
<comments xmlns="http://schemas.openxmlformats.org/spreadsheetml/2006/main">
  <authors>
    <author>Ronald Eijpe</author>
  </authors>
  <commentList>
    <comment ref="C9" authorId="0">
      <text>
        <r>
          <rPr>
            <sz val="10"/>
            <color indexed="81"/>
            <rFont val="Arial"/>
            <family val="2"/>
          </rPr>
          <t xml:space="preserve">Op verschillende tabbladen zijn ook middels 'opmerkingen' gebruiksinstructies aangebracht. Deze opmerkingen kunnen verborgen (en weergegeven) worden door op het menu tabblad </t>
        </r>
        <r>
          <rPr>
            <b/>
            <sz val="10"/>
            <color indexed="81"/>
            <rFont val="Arial"/>
          </rPr>
          <t>Controleren</t>
        </r>
        <r>
          <rPr>
            <sz val="10"/>
            <color indexed="81"/>
            <rFont val="Arial"/>
            <family val="2"/>
          </rPr>
          <t xml:space="preserve"> in de groep </t>
        </r>
        <r>
          <rPr>
            <b/>
            <sz val="10"/>
            <color indexed="81"/>
            <rFont val="Arial"/>
          </rPr>
          <t>Opmerkingen</t>
        </r>
        <r>
          <rPr>
            <sz val="10"/>
            <color indexed="81"/>
            <rFont val="Arial"/>
            <family val="2"/>
          </rPr>
          <t xml:space="preserve"> op </t>
        </r>
        <r>
          <rPr>
            <b/>
            <sz val="10"/>
            <color indexed="81"/>
            <rFont val="Arial"/>
          </rPr>
          <t>Alle opmerkingen weergeven</t>
        </r>
        <r>
          <rPr>
            <sz val="10"/>
            <color indexed="81"/>
            <rFont val="Arial"/>
            <family val="2"/>
          </rPr>
          <t xml:space="preserve"> te klikken.</t>
        </r>
      </text>
    </comment>
  </commentList>
</comments>
</file>

<file path=xl/comments2.xml><?xml version="1.0" encoding="utf-8"?>
<comments xmlns="http://schemas.openxmlformats.org/spreadsheetml/2006/main">
  <authors>
    <author>Ronald Eijpe</author>
  </authors>
  <commentList>
    <comment ref="C3" authorId="0">
      <text>
        <r>
          <rPr>
            <sz val="10"/>
            <color indexed="81"/>
            <rFont val="Arial"/>
            <family val="2"/>
          </rPr>
          <t xml:space="preserve">Vul de namen van ALLE medewerkers in waarvoor de voorgeschreven bijdragen en premies worden afgedragen. De scholingsplanner gebruikt deze gegevens niet alleen om automatisch de declaratieformulieren in te vullen maar ook om het totale </t>
        </r>
        <r>
          <rPr>
            <b/>
            <sz val="10"/>
            <color indexed="81"/>
            <rFont val="Arial"/>
          </rPr>
          <t>scholingsbudget</t>
        </r>
        <r>
          <rPr>
            <sz val="10"/>
            <color indexed="81"/>
            <rFont val="Arial"/>
            <family val="2"/>
          </rPr>
          <t xml:space="preserve"> te berekenen.</t>
        </r>
      </text>
    </comment>
  </commentList>
</comments>
</file>

<file path=xl/comments3.xml><?xml version="1.0" encoding="utf-8"?>
<comments xmlns="http://schemas.openxmlformats.org/spreadsheetml/2006/main">
  <authors>
    <author>Ronald Eijpe</author>
  </authors>
  <commentList>
    <comment ref="X27" authorId="0">
      <text>
        <r>
          <rPr>
            <b/>
            <sz val="10"/>
            <color indexed="81"/>
            <rFont val="Arial"/>
          </rPr>
          <t>Kies</t>
        </r>
        <r>
          <rPr>
            <sz val="10"/>
            <color indexed="81"/>
            <rFont val="Arial"/>
            <family val="2"/>
          </rPr>
          <t xml:space="preserve"> een medewerker uit de lijst, de scholingsplanner zal automatisch het declaratieformulier voor u invullen.</t>
        </r>
      </text>
    </comment>
    <comment ref="M44" authorId="0">
      <text>
        <r>
          <rPr>
            <b/>
            <sz val="10"/>
            <color indexed="81"/>
            <rFont val="Arial"/>
          </rPr>
          <t>Print</t>
        </r>
        <r>
          <rPr>
            <sz val="10"/>
            <color indexed="81"/>
            <rFont val="Arial"/>
            <family val="2"/>
          </rPr>
          <t xml:space="preserve"> vervolgens het declaratieformulier en mail het, voorzien van rechtsgeldige originele handtekeningen, naar: 
info@sswt.nl</t>
        </r>
      </text>
    </comment>
  </commentList>
</comments>
</file>

<file path=xl/sharedStrings.xml><?xml version="1.0" encoding="utf-8"?>
<sst xmlns="http://schemas.openxmlformats.org/spreadsheetml/2006/main" count="130" uniqueCount="110">
  <si>
    <t>Postcode</t>
  </si>
  <si>
    <t>Bedrijfsnaam</t>
  </si>
  <si>
    <t>Adres</t>
  </si>
  <si>
    <t>Plaats</t>
  </si>
  <si>
    <t>Telefoon</t>
  </si>
  <si>
    <t>Contactpersoon</t>
  </si>
  <si>
    <t>Functie</t>
  </si>
  <si>
    <t>Cursuskosten</t>
  </si>
  <si>
    <t>Verletkosten</t>
  </si>
  <si>
    <t>In de gele vakken kunt u de bedrijfsgegevens invoeren.</t>
  </si>
  <si>
    <t>Voornaam</t>
  </si>
  <si>
    <t>Cursus  duur in dagdelen</t>
  </si>
  <si>
    <t>Postadres</t>
  </si>
  <si>
    <t>E-mail</t>
  </si>
  <si>
    <t>Vestigingsplaats</t>
  </si>
  <si>
    <t>Telefoonnummer</t>
  </si>
  <si>
    <t>Bedrijfsgegevens</t>
  </si>
  <si>
    <t>Datum</t>
  </si>
  <si>
    <t>Cursusgegevens</t>
  </si>
  <si>
    <t>€</t>
  </si>
  <si>
    <t>SSWT subsidieregeling</t>
  </si>
  <si>
    <t>€ 71,- per dagdeel; met een maximum van € 142,- per persoon per dag.</t>
  </si>
  <si>
    <t>€ 18,- per uur; met een maximum van € 135,- per persoon per dag.</t>
  </si>
  <si>
    <t xml:space="preserve">Vergoeding scholingsuren tijdens werkdagen tot 17.00 uur. </t>
  </si>
  <si>
    <t>Totale subsidie</t>
  </si>
  <si>
    <t>Algemene declaratie voorwaarden cursussen</t>
  </si>
  <si>
    <t>Formule</t>
  </si>
  <si>
    <t>Voorletters</t>
  </si>
  <si>
    <t>Achternaam</t>
  </si>
  <si>
    <t>dhr.</t>
  </si>
  <si>
    <t>Aanhef</t>
  </si>
  <si>
    <t>APG aansluitnr.</t>
  </si>
  <si>
    <t>IBAN (bankrek.)</t>
  </si>
  <si>
    <t>Naam cursus</t>
  </si>
  <si>
    <t>SSWT code</t>
  </si>
  <si>
    <t>Startdatum</t>
  </si>
  <si>
    <t>Einddatum</t>
  </si>
  <si>
    <t>Naam instituut</t>
  </si>
  <si>
    <t>Naam cursist</t>
  </si>
  <si>
    <t>Naam bedrijf</t>
  </si>
  <si>
    <t>Persoonsgegevens</t>
  </si>
  <si>
    <t>Personeelslijst</t>
  </si>
  <si>
    <t>Scholingsplan</t>
  </si>
  <si>
    <t xml:space="preserve">SSWT code </t>
  </si>
  <si>
    <t>Cursistgegevens</t>
  </si>
  <si>
    <t>Verleturen (maximaal 
7,5 per dag)</t>
  </si>
  <si>
    <t>Maximale cursuskosten vergoeding</t>
  </si>
  <si>
    <t>Restant cursus kosten</t>
  </si>
  <si>
    <t>Maximale verletkosten vergoeding</t>
  </si>
  <si>
    <t>Cursus       kosten 
(ex btw)</t>
  </si>
  <si>
    <t>Functiegegevens</t>
  </si>
  <si>
    <t>Subsidiegegevens</t>
  </si>
  <si>
    <t>Declaratieformulier scholingssubsidie</t>
  </si>
  <si>
    <t>Cursusplaats(en)</t>
  </si>
  <si>
    <t>Docent(en)</t>
  </si>
  <si>
    <t>&lt; handtekening cursist &gt;</t>
  </si>
  <si>
    <t>&lt; handtekening werkgever &gt;</t>
  </si>
  <si>
    <t>Controle op volledigheid</t>
  </si>
  <si>
    <t>Origineel declaratieformulier</t>
  </si>
  <si>
    <t>Ondertekening declaratieformulier</t>
  </si>
  <si>
    <t>Presentielijst Timmerindustrie</t>
  </si>
  <si>
    <t>Ondertekening presentielijst</t>
  </si>
  <si>
    <t>Kopie factuur instituut</t>
  </si>
  <si>
    <t>Betaalbewijs factuur instituut*</t>
  </si>
  <si>
    <t xml:space="preserve">* </t>
  </si>
  <si>
    <t>Alleen volledig ingevulde en door werkgever en cursist ondertekende formulieren met vereiste bijlagen worden in behandeling genomen.</t>
  </si>
  <si>
    <r>
      <t xml:space="preserve">Declaratieformulier uiterlijk </t>
    </r>
    <r>
      <rPr>
        <b/>
        <sz val="7"/>
        <color rgb="FF003876"/>
        <rFont val="Arial"/>
        <family val="2"/>
      </rPr>
      <t>binnen twee maanden</t>
    </r>
    <r>
      <rPr>
        <sz val="7"/>
        <color rgb="FF003876"/>
        <rFont val="Arial"/>
      </rPr>
      <t xml:space="preserve"> na afronding cursus indienen.</t>
    </r>
  </si>
  <si>
    <t>Inhoud</t>
  </si>
  <si>
    <t>Locatie(s)</t>
  </si>
  <si>
    <t>In te vullen door SSWT</t>
  </si>
  <si>
    <t>&lt; datum binnenkomst SSWT &gt;</t>
  </si>
  <si>
    <t>&lt; controle SSWT uitgevoerd door &gt;</t>
  </si>
  <si>
    <t>&lt; handtekening SSWT &gt;</t>
  </si>
  <si>
    <r>
      <t>De werkgever verklaart door het</t>
    </r>
    <r>
      <rPr>
        <b/>
        <sz val="7.5"/>
        <color rgb="FF003876"/>
        <rFont val="Calibri"/>
        <family val="2"/>
      </rPr>
      <t> </t>
    </r>
    <r>
      <rPr>
        <b/>
        <sz val="7.5"/>
        <color rgb="FF003876"/>
        <rFont val="Arial"/>
        <family val="2"/>
      </rPr>
      <t>plaatsen van zijn/haar handtekening dat hij/zij de op dit</t>
    </r>
    <r>
      <rPr>
        <b/>
        <sz val="7.5"/>
        <color rgb="FF003876"/>
        <rFont val="Calibri"/>
        <family val="2"/>
      </rPr>
      <t> </t>
    </r>
    <r>
      <rPr>
        <b/>
        <sz val="7.5"/>
        <color rgb="FF003876"/>
        <rFont val="Arial"/>
        <family val="2"/>
      </rPr>
      <t>formulier vermelde kosten geheel</t>
    </r>
    <r>
      <rPr>
        <b/>
        <sz val="7.5"/>
        <color rgb="FF003876"/>
        <rFont val="Calibri"/>
        <family val="2"/>
      </rPr>
      <t> </t>
    </r>
    <r>
      <rPr>
        <b/>
        <sz val="7.5"/>
        <color rgb="FF003876"/>
        <rFont val="Arial"/>
        <family val="2"/>
      </rPr>
      <t>heeft voldaan.</t>
    </r>
  </si>
  <si>
    <t>Ondertekenden verklaren dat bovenstaande gegevens volledig en naar waarheid zijn ingevuld.</t>
  </si>
  <si>
    <t>(exclusief btw)</t>
  </si>
  <si>
    <t>Beoordeling cursus / training</t>
  </si>
  <si>
    <t>Aansluiting op de praktijk</t>
  </si>
  <si>
    <t>Algemene indruk</t>
  </si>
  <si>
    <t>Maximale persoonlijke subsidie</t>
  </si>
  <si>
    <t>Rank</t>
  </si>
  <si>
    <t>ID</t>
  </si>
  <si>
    <t>Totaal</t>
  </si>
  <si>
    <t>BB</t>
  </si>
  <si>
    <t>Subsidie</t>
  </si>
  <si>
    <t>Subsidie verlet kosten</t>
  </si>
  <si>
    <t>Totale subsidie (onder voorbehoud)</t>
  </si>
  <si>
    <r>
      <t>1½ x het aantal werknemers x € 220 per bedrijf, per kalenderjaar, met een maximum van €</t>
    </r>
    <r>
      <rPr>
        <sz val="10"/>
        <color rgb="FF003876"/>
        <rFont val="Calibri"/>
        <family val="2"/>
      </rPr>
      <t> </t>
    </r>
    <r>
      <rPr>
        <sz val="10"/>
        <color rgb="FF003876"/>
        <rFont val="Arial"/>
        <family val="2"/>
      </rPr>
      <t>1650,- per persoon per jaar, afhankelijk van het totale beschikbare bedrijfsbudget.</t>
    </r>
  </si>
  <si>
    <t>scholingsplanner Lite</t>
  </si>
  <si>
    <t xml:space="preserve">Gebruiksinstructie </t>
  </si>
  <si>
    <t>Voorletter</t>
  </si>
  <si>
    <t>Sub BB</t>
  </si>
  <si>
    <t>Naam</t>
  </si>
  <si>
    <r>
      <rPr>
        <b/>
        <sz val="9"/>
        <color rgb="FF003876"/>
        <rFont val="Arial"/>
        <family val="2"/>
      </rPr>
      <t>Extra cursussen</t>
    </r>
    <r>
      <rPr>
        <sz val="9"/>
        <color rgb="FF003876"/>
        <rFont val="Arial"/>
        <family val="2"/>
      </rPr>
      <t xml:space="preserve">
De SSWT subsidieert, in beginsel, één cursus per werknemer per jaar. Wilt u subsidie voor een tweede cursus indienen moet u een OR/PVT verklaring meesturen met uw aanvraag. Wettelijk verplichte Arbo cursussen zijn een uitzondering op deze regel. Naast het volgen van één Arbo cursus kan ook nog een tweede cursus ingediend worden zonder een OR/PVT verklaring. 
Het is mogelijk om een tweede (en meer) cursussen op te nemen in het scholingsplan van de scholingsplanner voor één werknemer. U dient daarvoor de betreffende persoon, op het tabblad Personeelslijst, te dupliceren en alle vermeldingen achter de achternaam (tussen haakjes) te nummeren:
Jansen (1)
Jansen (2)
Jansen (3)
…
Vervolgens kunt u op het tabblad Scholingsplan de cursusgegevens van de extra training(en) invullen en de gevolgde cursus aan de hand van het nummer achter de naam, op het tabblad Declaratieformulier, selecteren en declareren.
Afhankelijk van het bedrijfsbudget wordt een maximum van € 1.650,- (cursus- en verletkosten) per persoon per jaar vergoed. De scholingsplanner zal deze berekening, wanneer alle vermeldingen zijn genummerd, automatisch voor u uitvoeren.
</t>
    </r>
    <r>
      <rPr>
        <b/>
        <sz val="9"/>
        <color rgb="FF003876"/>
        <rFont val="Arial"/>
        <family val="2"/>
      </rPr>
      <t>Feedback</t>
    </r>
    <r>
      <rPr>
        <sz val="9"/>
        <color rgb="FF003876"/>
        <rFont val="Arial"/>
        <family val="2"/>
      </rPr>
      <t xml:space="preserve">
In het belang van de kwaliteit van onze dienstverlening zou de SSWT graag vernemen hoe en waar we de scholingsplanner kunnen verbeteren. Wij stellen het dan ook zeer op prijs wanneer u de moeite zou nemen verbeterpunten aan te dragen. U kunt uw aanbevelingen sturen naar info@sswt.nl. Bij voorbaat dank voor uw medewerking.</t>
    </r>
  </si>
  <si>
    <t xml:space="preserve">Voor vragen en opmerkingen: SSWT; tel. 035-6947074, e-mail:info@sswt.nl   </t>
  </si>
  <si>
    <t>De declaratieverzoeken zijn alleen in te dienen door middel van de SSWT-formulieren 
bij het Sociaal en Werkgelegenheidsfonds Timmerindustrie (SSWT), info@sswt.nl</t>
  </si>
  <si>
    <t>BTER nummer</t>
  </si>
  <si>
    <t>Uitzendkracht</t>
  </si>
  <si>
    <t>nee</t>
  </si>
  <si>
    <t>ja *</t>
  </si>
  <si>
    <t xml:space="preserve">( inleennota + betaalbewijs betreffende periode meesturen ) </t>
  </si>
  <si>
    <t>BTER nr.</t>
  </si>
  <si>
    <t>Cursusprijs (pp)</t>
  </si>
  <si>
    <t>Als betaalbewijs voldoet een kopie van het bankafschrift of de batchlijst met minimaal de pagina van uitbetaling, plus laatste pagina batchbetaling en het bankafschrift.</t>
  </si>
  <si>
    <t>Mail dit formulier, voorzien van rechtsgeldige handtekening, naar info@sswt.nl</t>
  </si>
  <si>
    <t>1. Bedrijven die de voor hun werknemers (tevens tijdelijke krachten) voorgeschreven bijdragen en premies (ex art 7 lid 1 a hoofdstuk 3 van deze CAO) afdragen, kunnen declaraties tot subsidiëring indienen bij de SSWT. Voor leerlingen die de beroepsopleiding volgen worden geen subsidies verstrekt.
2. De SSWT subsidieert per werknemer, in beginsel, de deelname aan één activiteit per jaar.
3. De gekozen cursus moet aansluiten op het kennis- en ervaringsniveau van de cursist en verband houden met diens (eventueel toekomstige) functie.
4. Zowel werkgever als werknemer dienen het declaratieformulier te ondertekenen.
5. De SSWT accepteert alleen declaraties die binnen 2 maanden na afronding van de cursus zijn ingezonden, onder overlegging van kopie factuur, betalingsbewijs en een getekende presentielijst. Bij meerjarige opleidingen en schriftelijke cursussen is tevens een diploma of certificaat verplicht. Daarnaast moeten de declaratie verzoeken uiterlijk op 31 januari van een volgend kalenderjaar ingezonden zijn. Is dit niet het geval, dan bestaat er geen recht meer op de tegemoetkoming in de cursus- en verletkosten, zoals bedoeld in dit reglement. 
6. Voor het verkrijgen van subsidie op niet (op voorhand) SSWT-erkende cursussen, moet het bedrijf vóór aanvang van de cursus een schriftelijk verzoek indienen via het Subsidie-aanvraagformulier.
7. Goedkeuring van OR/PVT is noodzakelijk in de volgende gevallen:
- indien voor een werknemer meerdere cursussen noodzakelijk zijn in enig jaar
- indien het bedrijf op basis van een meerjarig scholingsplan het budget van het jaar daarop reeds wil inzetten.
8. Declaratie voorwaarden voor: werknemers waarvan de werkgever geen scholingsbeleid voert, werknemers die het niet eens kunnen worden met hun werkgever over de persoonlijke ontwikkelingswensen binnen het bedrijf c.q. de Timmerindustrie, werknemers die om (dreigende) gezondheidsredenen, zich ook buiten de Timmerindustrie oriënteren.
Deze werknemers hebben recht op loopbaanadvies van de SSWT. Indien dit advies leidt tot concrete scholing dan is subsidiëring mogelijk volgens de hierna volgende regeling.
a. De werknemer heeft recht op maximaal 20 uur per jaar betaald vrijaf voor het volgen van cursussen
t.b.v. functies in de gehele hout- en meubelsector.
b. Indien het een SSWT-erkende cursus betreft, vergoedt de SSWT aan de werknemer hiervan de
cursuskosten voor zover deze kosten op grond van de declaratievoorwaarden declarabel zijn.
De verletvergoeding wordt conform de subsidieregeling uitbetaald aan de werkgever.
c. Indien het een niet SSWT-erkende cursus betreft, dient de werknemer vóór aanvang van de cursus
een schriftelijk verzoek in d.m.v. het onder art. 6 genoemde aanvraagformulier.
d. Indien de werkgever in een bepaald jaar het verzoek van de werknemer niet honoreert, kan de
werknemer 10 scholingsdagen meenemen naar een volgend jaar.</t>
  </si>
  <si>
    <r>
      <rPr>
        <b/>
        <sz val="9"/>
        <color rgb="FF003876"/>
        <rFont val="Arial"/>
        <family val="2"/>
      </rPr>
      <t xml:space="preserve">SSWT scholingsplanner Lite
</t>
    </r>
    <r>
      <rPr>
        <sz val="9"/>
        <color rgb="FF003876"/>
        <rFont val="Arial"/>
        <family val="2"/>
      </rPr>
      <t>In deze "lite" versie van de SSWT scholingsplanner kunt u uw scholingsplan invullen, kosten inzichtelijk maken en berekenen wat de maximale subsidie kan zijn. Daarnaast kunt u de SSWT scholingsplanner Lite gebruiken om declatiefomulieren te laten invullen. Wanneer u echter bedrijfsbreed of voor individuele werknemers een scholingsplan wilt gaan opstellen verwijzen wij u graag naar de volledige versie van de SSWT scholingsplanner.</t>
    </r>
    <r>
      <rPr>
        <b/>
        <sz val="9"/>
        <color rgb="FF003876"/>
        <rFont val="Arial"/>
        <family val="2"/>
      </rPr>
      <t xml:space="preserve">
Bedrijfsgegevens</t>
    </r>
    <r>
      <rPr>
        <sz val="9"/>
        <color rgb="FF003876"/>
        <rFont val="Arial"/>
        <family val="2"/>
      </rPr>
      <t xml:space="preserve">
Open onderaan het scherm het tabblad "Bedrijfsgegevens" en vul hier alle bedrijfsgegevens in. De gegevens worden automatisch weggeschreven naar het declaratieformulier.
</t>
    </r>
    <r>
      <rPr>
        <b/>
        <sz val="9"/>
        <color rgb="FF003876"/>
        <rFont val="Arial"/>
        <family val="2"/>
      </rPr>
      <t>Personeelslijst</t>
    </r>
    <r>
      <rPr>
        <sz val="9"/>
        <color rgb="FF003876"/>
        <rFont val="Arial"/>
        <family val="2"/>
      </rPr>
      <t xml:space="preserve">
Open vervolgens het tabblad "Personeelslijst" en vul hier de namen van alle medewerkers uit uw organisatie in waarvoor de voorgeschreven bijdragen en premies worden afgedragen. U kunt dit eventueel ook doen middels "Knippen en plakken" als u diverse gegevens reeds in excel heeft opgenomen. Wanneer u daarvoor "Plakken speciaal" "Waarden" gebruikt plakt u alleen de waarden van de gekopieerde gegevens zoals deze worden weergegeven in de cellen (en wordt de opmaak niet gekopieerd). De gegevens hiervan worden automatisch weggeschreven naar de andere tabbladen en gebruikt om het totale scholingsbudget te berekenen.
</t>
    </r>
    <r>
      <rPr>
        <b/>
        <sz val="9"/>
        <color rgb="FF003876"/>
        <rFont val="Arial"/>
        <family val="2"/>
      </rPr>
      <t>Scholingsplan</t>
    </r>
    <r>
      <rPr>
        <sz val="9"/>
        <color rgb="FF003876"/>
        <rFont val="Arial"/>
        <family val="2"/>
      </rPr>
      <t xml:space="preserve">
Vul de kolommen "Cursusgegevens" van het tabblad "Scholingsplan" in. In de kolommen "Subsidiegegevens" wordt op basis van de ingevoerde gegevens berekend wat de maximale subsidie kan zijn. U hoeft die kolommen dus niet in te vullen. Graag verwijzen wij u naar het tabblad "Subsidieregeling".
</t>
    </r>
    <r>
      <rPr>
        <b/>
        <sz val="9"/>
        <color rgb="FF003876"/>
        <rFont val="Arial"/>
        <family val="2"/>
      </rPr>
      <t>Declaratieformulier</t>
    </r>
    <r>
      <rPr>
        <sz val="9"/>
        <color rgb="FF003876"/>
        <rFont val="Arial"/>
        <family val="2"/>
      </rPr>
      <t xml:space="preserve">
Na het afronden van een cursus door een werknemer, controleert u de daadwerkelijke gegevens voor de declaratie met de gegevens zoals u deze heeft ingevoerd op het tabblad "Scholingsplan". Bij wijzigingen ten opzichte hiervan past u deze eenvoudig aan. Open vervolgens het tabblad "Declaratieformulier" en selecteer de betreffende werknemer uit de lijst. De gegevens voor de declaratie verschijnen automatisch op het formulier. U kunt het formulier nu afdrukken, voorzien van rechtsgeldige originele handtekening, en met de vereiste stukken, opsturen naar de SSWT.
</t>
    </r>
  </si>
  <si>
    <t>Dit reglement is vastgesteld 17 juni 2019 en geldt tot nader orde</t>
  </si>
  <si>
    <t>Als bedoeld in artikel 3 en artikel 12 van de statuten van het Sociaal en Werkgelegenheidsfonds Timmerindustrie. Het bestuur heeft een aantal cursussen beoordeeld en goedgekeurd voor subsidiëring. 
Voor SSWT-erkende cursussen geldt de navolgende tegemoetkoming:</t>
  </si>
  <si>
    <t>De vergoeding van de cursuskosten bedraagt niet meer dan de werkelijke cursuskosten, exclusief btw.</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</si>
</sst>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fl&quot;\ * #,##0.00_-;_-&quot;fl&quot;\ * #,##0.00\-;_-&quot;fl&quot;\ * &quot;-&quot;??_-;_-@_-"/>
    <numFmt numFmtId="165" formatCode="_-[$€-2]\ * #,##0.00_-;_-[$€-2]\ * #,##0.00\-;_-[$€-2]\ * &quot;-&quot;??_-;_-@_-"/>
    <numFmt numFmtId="166" formatCode="_-[$€-2]\ * #,##0.00_-;\-[$€-2]\ * #,##0.00_-;_-[$€-2]\ * &quot;-&quot;??_-;_-@_-"/>
    <numFmt numFmtId="167" formatCode="dd\-mm\-yyyy"/>
    <numFmt numFmtId="168" formatCode="#,##0.00\ _€"/>
    <numFmt numFmtId="169" formatCode="\✓;\✓;\✓;\✓"/>
    <numFmt numFmtId="170" formatCode="_-* #,##0.00;\-* #,##0.00;_-* &quot;-&quot;??\ ;_-"/>
  </numFmts>
  <fonts count="41" x14ac:knownFonts="1">
    <font>
      <sz val="10"/>
      <name val="Arial"/>
    </font>
    <font>
      <b/>
      <sz val="10"/>
      <name val="Arial"/>
      <family val="2"/>
    </font>
    <font>
      <u/>
      <sz val="10"/>
      <color indexed="12"/>
      <name val="Arial"/>
      <family val="2"/>
    </font>
    <font>
      <b/>
      <sz val="12"/>
      <name val="Arial"/>
      <family val="2"/>
    </font>
    <font>
      <sz val="12"/>
      <name val="Arial"/>
      <family val="2"/>
    </font>
    <font>
      <sz val="11"/>
      <name val="Arial"/>
      <family val="2"/>
    </font>
    <font>
      <u/>
      <sz val="10"/>
      <color theme="11"/>
      <name val="Arial"/>
      <family val="2"/>
    </font>
    <font>
      <sz val="10"/>
      <color rgb="FF003876"/>
      <name val="Arial"/>
      <family val="2"/>
    </font>
    <font>
      <sz val="9"/>
      <color rgb="FF003876"/>
      <name val="Arial"/>
      <family val="2"/>
    </font>
    <font>
      <b/>
      <sz val="9"/>
      <color rgb="FF003876"/>
      <name val="Arial"/>
      <family val="2"/>
    </font>
    <font>
      <sz val="20"/>
      <name val="Arial"/>
      <family val="2"/>
    </font>
    <font>
      <sz val="9"/>
      <name val="Arial"/>
      <family val="2"/>
    </font>
    <font>
      <b/>
      <sz val="11"/>
      <color rgb="FF003876"/>
      <name val="Arial"/>
      <family val="2"/>
    </font>
    <font>
      <u/>
      <sz val="11"/>
      <color indexed="12"/>
      <name val="Arial"/>
      <family val="2"/>
    </font>
    <font>
      <b/>
      <sz val="14"/>
      <color theme="0"/>
      <name val="Arial"/>
    </font>
    <font>
      <b/>
      <sz val="10"/>
      <color rgb="FF003876"/>
      <name val="Arial"/>
    </font>
    <font>
      <i/>
      <sz val="8"/>
      <color rgb="FF62B246"/>
      <name val="Arial"/>
    </font>
    <font>
      <i/>
      <sz val="8"/>
      <color rgb="FF003876"/>
      <name val="Arial"/>
    </font>
    <font>
      <b/>
      <sz val="7"/>
      <color rgb="FF003876"/>
      <name val="Arial"/>
      <family val="2"/>
    </font>
    <font>
      <b/>
      <sz val="7.5"/>
      <color rgb="FF003876"/>
      <name val="Arial"/>
      <family val="2"/>
    </font>
    <font>
      <sz val="7"/>
      <color rgb="FF003876"/>
      <name val="Arial"/>
    </font>
    <font>
      <sz val="7"/>
      <color rgb="FF003876"/>
      <name val="Arial"/>
      <family val="2"/>
    </font>
    <font>
      <b/>
      <sz val="7.5"/>
      <color rgb="FF003876"/>
      <name val="Calibri"/>
      <family val="2"/>
    </font>
    <font>
      <i/>
      <sz val="6"/>
      <color rgb="FF003876"/>
      <name val="Arial"/>
    </font>
    <font>
      <sz val="6"/>
      <name val="Arial"/>
    </font>
    <font>
      <sz val="9"/>
      <color rgb="FF62B246"/>
      <name val="Arial"/>
    </font>
    <font>
      <sz val="10"/>
      <color rgb="FF62B246"/>
      <name val="Arial"/>
    </font>
    <font>
      <sz val="8"/>
      <color rgb="FF62B246"/>
      <name val="Arial"/>
    </font>
    <font>
      <b/>
      <sz val="24"/>
      <color rgb="FF003876"/>
      <name val="Arial"/>
    </font>
    <font>
      <sz val="24"/>
      <name val="Arial"/>
    </font>
    <font>
      <sz val="8"/>
      <name val="Arial"/>
    </font>
    <font>
      <sz val="8"/>
      <color rgb="FF003876"/>
      <name val="Arial"/>
    </font>
    <font>
      <b/>
      <sz val="8.5"/>
      <color rgb="FF003876"/>
      <name val="Arial"/>
    </font>
    <font>
      <sz val="8.5"/>
      <name val="Arial"/>
    </font>
    <font>
      <sz val="8.5"/>
      <color rgb="FF003876"/>
      <name val="Arial"/>
    </font>
    <font>
      <sz val="8.5"/>
      <color theme="1"/>
      <name val="Arial"/>
    </font>
    <font>
      <sz val="10"/>
      <color indexed="81"/>
      <name val="Arial"/>
      <family val="2"/>
    </font>
    <font>
      <b/>
      <sz val="10"/>
      <color indexed="81"/>
      <name val="Arial"/>
    </font>
    <font>
      <i/>
      <sz val="10"/>
      <color rgb="FF003876"/>
      <name val="Arial"/>
      <family val="2"/>
    </font>
    <font>
      <sz val="10"/>
      <color rgb="FF003876"/>
      <name val="Calibri"/>
      <family val="2"/>
    </font>
    <font>
      <b/>
      <sz val="8"/>
      <color rgb="FF003876"/>
      <name val="Arial"/>
    </font>
  </fonts>
  <fills count="12">
    <fill>
      <patternFill patternType="none"/>
    </fill>
    <fill>
      <patternFill patternType="gray125"/>
    </fill>
    <fill>
      <patternFill patternType="solid">
        <fgColor rgb="FFE0F1DA"/>
        <bgColor indexed="64"/>
      </patternFill>
    </fill>
    <fill>
      <patternFill patternType="solid">
        <fgColor rgb="FFCCFFFF"/>
        <bgColor indexed="64"/>
      </patternFill>
    </fill>
    <fill>
      <patternFill patternType="solid">
        <fgColor rgb="FFE0F1DA"/>
        <bgColor rgb="FF000000"/>
      </patternFill>
    </fill>
    <fill>
      <patternFill patternType="solid">
        <fgColor rgb="FF538740"/>
        <bgColor indexed="64"/>
      </patternFill>
    </fill>
    <fill>
      <patternFill patternType="solid">
        <fgColor rgb="FFCCFFFF"/>
        <bgColor rgb="FF000000"/>
      </patternFill>
    </fill>
    <fill>
      <patternFill patternType="solid">
        <fgColor rgb="FF003876"/>
        <bgColor indexed="64"/>
      </patternFill>
    </fill>
    <fill>
      <patternFill patternType="solid">
        <fgColor rgb="FFC7CCE0"/>
        <bgColor indexed="64"/>
      </patternFill>
    </fill>
    <fill>
      <patternFill patternType="solid">
        <fgColor rgb="FFEBEFF4"/>
        <bgColor indexed="64"/>
      </patternFill>
    </fill>
    <fill>
      <patternFill patternType="solid">
        <fgColor theme="0"/>
        <bgColor indexed="64"/>
      </patternFill>
    </fill>
    <fill>
      <patternFill patternType="solid">
        <fgColor rgb="FFFFFFCD"/>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hair">
        <color rgb="FF62B246"/>
      </top>
      <bottom/>
      <diagonal/>
    </border>
    <border>
      <left style="hair">
        <color rgb="FF62B246"/>
      </left>
      <right/>
      <top/>
      <bottom/>
      <diagonal/>
    </border>
    <border>
      <left/>
      <right style="hair">
        <color rgb="FF62B246"/>
      </right>
      <top/>
      <bottom/>
      <diagonal/>
    </border>
    <border>
      <left/>
      <right/>
      <top/>
      <bottom style="hair">
        <color rgb="FF62B246"/>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E0F1DA"/>
      </left>
      <right style="thin">
        <color rgb="FFE0F1DA"/>
      </right>
      <top style="thin">
        <color rgb="FFE0F1DA"/>
      </top>
      <bottom style="thin">
        <color rgb="FFE0F1DA"/>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rgb="FFC7CCE0"/>
      </left>
      <right style="thin">
        <color auto="1"/>
      </right>
      <top/>
      <bottom style="thin">
        <color rgb="FFC7CCE0"/>
      </bottom>
      <diagonal/>
    </border>
    <border>
      <left style="thin">
        <color auto="1"/>
      </left>
      <right style="thin">
        <color auto="1"/>
      </right>
      <top/>
      <bottom style="thin">
        <color rgb="FFC7CCE0"/>
      </bottom>
      <diagonal/>
    </border>
    <border>
      <left style="thin">
        <color auto="1"/>
      </left>
      <right style="thin">
        <color rgb="FFC7CCE0"/>
      </right>
      <top/>
      <bottom style="thin">
        <color rgb="FFC7CCE0"/>
      </bottom>
      <diagonal/>
    </border>
    <border>
      <left style="thin">
        <color rgb="FFC7CCE0"/>
      </left>
      <right style="thin">
        <color auto="1"/>
      </right>
      <top style="thick">
        <color rgb="FFC7CCE0"/>
      </top>
      <bottom style="thick">
        <color rgb="FFC7CCE0"/>
      </bottom>
      <diagonal/>
    </border>
    <border>
      <left style="thin">
        <color auto="1"/>
      </left>
      <right style="thin">
        <color auto="1"/>
      </right>
      <top style="thick">
        <color rgb="FFC7CCE0"/>
      </top>
      <bottom style="thick">
        <color rgb="FFC7CCE0"/>
      </bottom>
      <diagonal/>
    </border>
    <border>
      <left style="thin">
        <color auto="1"/>
      </left>
      <right style="thin">
        <color rgb="FFC7CCE0"/>
      </right>
      <top style="thick">
        <color rgb="FFC7CCE0"/>
      </top>
      <bottom style="thick">
        <color rgb="FFC7CCE0"/>
      </bottom>
      <diagonal/>
    </border>
    <border>
      <left style="medium">
        <color rgb="FFE0F1DA"/>
      </left>
      <right style="medium">
        <color rgb="FFE0F1DA"/>
      </right>
      <top style="medium">
        <color rgb="FFE0F1DA"/>
      </top>
      <bottom style="medium">
        <color rgb="FFE0F1DA"/>
      </bottom>
      <diagonal/>
    </border>
    <border>
      <left style="medium">
        <color rgb="FFE0F1DA"/>
      </left>
      <right style="medium">
        <color rgb="FFE0F1DA"/>
      </right>
      <top/>
      <bottom style="medium">
        <color rgb="FFE0F1DA"/>
      </bottom>
      <diagonal/>
    </border>
    <border>
      <left style="medium">
        <color rgb="FFE0F1DA"/>
      </left>
      <right/>
      <top style="medium">
        <color rgb="FFE0F1DA"/>
      </top>
      <bottom style="medium">
        <color rgb="FFE0F1DA"/>
      </bottom>
      <diagonal/>
    </border>
    <border>
      <left/>
      <right/>
      <top style="medium">
        <color rgb="FFE0F1DA"/>
      </top>
      <bottom style="medium">
        <color rgb="FFE0F1DA"/>
      </bottom>
      <diagonal/>
    </border>
    <border>
      <left/>
      <right style="medium">
        <color rgb="FFE0F1DA"/>
      </right>
      <top style="medium">
        <color rgb="FFE0F1DA"/>
      </top>
      <bottom style="medium">
        <color rgb="FFE0F1DA"/>
      </bottom>
      <diagonal/>
    </border>
    <border>
      <left style="medium">
        <color rgb="FFE0F1DA"/>
      </left>
      <right/>
      <top/>
      <bottom style="medium">
        <color rgb="FFE0F1DA"/>
      </bottom>
      <diagonal/>
    </border>
    <border>
      <left/>
      <right/>
      <top/>
      <bottom style="medium">
        <color rgb="FFE0F1DA"/>
      </bottom>
      <diagonal/>
    </border>
    <border>
      <left/>
      <right style="medium">
        <color rgb="FFE0F1DA"/>
      </right>
      <top/>
      <bottom style="medium">
        <color rgb="FFE0F1DA"/>
      </bottom>
      <diagonal/>
    </border>
    <border>
      <left style="thick">
        <color rgb="FFE0F1DA"/>
      </left>
      <right/>
      <top style="thick">
        <color rgb="FFE0F1DA"/>
      </top>
      <bottom/>
      <diagonal/>
    </border>
    <border>
      <left/>
      <right/>
      <top style="thick">
        <color rgb="FFE0F1DA"/>
      </top>
      <bottom/>
      <diagonal/>
    </border>
    <border>
      <left/>
      <right style="thick">
        <color rgb="FFE0F1DA"/>
      </right>
      <top style="thick">
        <color rgb="FFE0F1DA"/>
      </top>
      <bottom/>
      <diagonal/>
    </border>
    <border>
      <left style="thick">
        <color rgb="FFE0F1DA"/>
      </left>
      <right/>
      <top/>
      <bottom/>
      <diagonal/>
    </border>
    <border>
      <left/>
      <right style="thick">
        <color rgb="FFE0F1DA"/>
      </right>
      <top/>
      <bottom/>
      <diagonal/>
    </border>
    <border>
      <left style="thick">
        <color rgb="FFE0F1DA"/>
      </left>
      <right/>
      <top/>
      <bottom style="thick">
        <color rgb="FFE0F1DA"/>
      </bottom>
      <diagonal/>
    </border>
    <border>
      <left/>
      <right/>
      <top/>
      <bottom style="thick">
        <color rgb="FFE0F1DA"/>
      </bottom>
      <diagonal/>
    </border>
    <border>
      <left/>
      <right style="thick">
        <color rgb="FFE0F1DA"/>
      </right>
      <top/>
      <bottom style="thick">
        <color rgb="FFE0F1DA"/>
      </bottom>
      <diagonal/>
    </border>
    <border>
      <left style="thick">
        <color rgb="FFE0F1DA"/>
      </left>
      <right/>
      <top style="thick">
        <color rgb="FFE0F1DA"/>
      </top>
      <bottom style="thick">
        <color rgb="FFE0F1DA"/>
      </bottom>
      <diagonal/>
    </border>
    <border>
      <left/>
      <right/>
      <top style="thick">
        <color rgb="FFE0F1DA"/>
      </top>
      <bottom style="thick">
        <color rgb="FFE0F1DA"/>
      </bottom>
      <diagonal/>
    </border>
    <border>
      <left/>
      <right style="thick">
        <color rgb="FFE0F1DA"/>
      </right>
      <top style="thick">
        <color rgb="FFE0F1DA"/>
      </top>
      <bottom style="thick">
        <color rgb="FFE0F1DA"/>
      </bottom>
      <diagonal/>
    </border>
    <border>
      <left/>
      <right style="hair">
        <color rgb="FFC7CCE0"/>
      </right>
      <top/>
      <bottom/>
      <diagonal/>
    </border>
    <border>
      <left/>
      <right/>
      <top/>
      <bottom style="hair">
        <color rgb="FFC7CCE0"/>
      </bottom>
      <diagonal/>
    </border>
    <border>
      <left style="hair">
        <color rgb="FFC7CCE0"/>
      </left>
      <right/>
      <top/>
      <bottom/>
      <diagonal/>
    </border>
    <border>
      <left/>
      <right/>
      <top style="hair">
        <color rgb="FFC7CCE0"/>
      </top>
      <bottom/>
      <diagonal/>
    </border>
    <border>
      <left/>
      <right/>
      <top/>
      <bottom style="hair">
        <color rgb="FF003876"/>
      </bottom>
      <diagonal/>
    </border>
    <border>
      <left/>
      <right/>
      <top style="hair">
        <color rgb="FF003876"/>
      </top>
      <bottom/>
      <diagonal/>
    </border>
    <border>
      <left/>
      <right style="hair">
        <color rgb="FF003876"/>
      </right>
      <top/>
      <bottom/>
      <diagonal/>
    </border>
    <border>
      <left style="hair">
        <color rgb="FF003876"/>
      </left>
      <right/>
      <top/>
      <bottom/>
      <diagonal/>
    </border>
    <border>
      <left style="hair">
        <color rgb="FFC7CCE0"/>
      </left>
      <right style="hair">
        <color rgb="FFC7CCE0"/>
      </right>
      <top/>
      <bottom/>
      <diagonal/>
    </border>
  </borders>
  <cellStyleXfs count="308">
    <xf numFmtId="0" fontId="0" fillId="0" borderId="0"/>
    <xf numFmtId="0" fontId="2" fillId="0" borderId="0" applyNumberFormat="0" applyFill="0" applyBorder="0" applyAlignment="0" applyProtection="0">
      <alignment vertical="top"/>
      <protection locked="0"/>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29">
    <xf numFmtId="0" fontId="0" fillId="0" borderId="0" xfId="0"/>
    <xf numFmtId="0" fontId="0" fillId="0" borderId="0" xfId="0" applyFill="1"/>
    <xf numFmtId="0" fontId="4" fillId="0" borderId="0" xfId="0" applyFont="1" applyFill="1" applyBorder="1"/>
    <xf numFmtId="0" fontId="0" fillId="2" borderId="0" xfId="0" applyFill="1"/>
    <xf numFmtId="0" fontId="0" fillId="0" borderId="1" xfId="0" applyFill="1" applyBorder="1" applyAlignment="1" applyProtection="1">
      <alignment horizontal="left"/>
      <protection locked="0"/>
    </xf>
    <xf numFmtId="0" fontId="5" fillId="0" borderId="0" xfId="0" applyFont="1" applyFill="1" applyBorder="1" applyAlignment="1" applyProtection="1">
      <alignment vertical="center"/>
      <protection locked="0"/>
    </xf>
    <xf numFmtId="0" fontId="0" fillId="2" borderId="0" xfId="0" applyFill="1" applyAlignment="1"/>
    <xf numFmtId="0" fontId="0" fillId="2" borderId="0" xfId="0" applyFill="1" applyAlignment="1">
      <alignment vertical="center"/>
    </xf>
    <xf numFmtId="0" fontId="10" fillId="2" borderId="0" xfId="0" applyFont="1" applyFill="1" applyBorder="1" applyAlignment="1">
      <alignment horizontal="left"/>
    </xf>
    <xf numFmtId="0" fontId="0" fillId="2" borderId="0" xfId="0" applyFill="1" applyAlignment="1">
      <alignment horizontal="left" vertical="center"/>
    </xf>
    <xf numFmtId="0" fontId="17" fillId="2" borderId="0" xfId="0" applyFont="1" applyFill="1" applyAlignment="1">
      <alignment vertical="top" wrapText="1"/>
    </xf>
    <xf numFmtId="0" fontId="7" fillId="2" borderId="0" xfId="0" applyFont="1" applyFill="1" applyAlignment="1">
      <alignment vertical="center"/>
    </xf>
    <xf numFmtId="0" fontId="0" fillId="8" borderId="0" xfId="0" applyFont="1" applyFill="1" applyBorder="1"/>
    <xf numFmtId="0" fontId="0" fillId="8" borderId="11" xfId="0" applyFont="1" applyFill="1" applyBorder="1"/>
    <xf numFmtId="0" fontId="0" fillId="8" borderId="12" xfId="0" applyFont="1" applyFill="1" applyBorder="1"/>
    <xf numFmtId="0" fontId="0" fillId="8" borderId="13" xfId="0" applyFont="1" applyFill="1" applyBorder="1"/>
    <xf numFmtId="0" fontId="0" fillId="8" borderId="14" xfId="0" applyFont="1" applyFill="1" applyBorder="1"/>
    <xf numFmtId="0" fontId="0" fillId="8" borderId="15" xfId="0" applyFont="1" applyFill="1" applyBorder="1"/>
    <xf numFmtId="0" fontId="0" fillId="8" borderId="16" xfId="0" applyFont="1" applyFill="1" applyBorder="1"/>
    <xf numFmtId="0" fontId="0" fillId="8" borderId="17" xfId="0" applyFont="1" applyFill="1" applyBorder="1"/>
    <xf numFmtId="0" fontId="0" fillId="8" borderId="18" xfId="0" applyFont="1" applyFill="1" applyBorder="1"/>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25" fillId="10" borderId="27" xfId="0" applyFont="1" applyFill="1" applyBorder="1" applyAlignment="1">
      <alignment horizontal="center" vertical="center"/>
    </xf>
    <xf numFmtId="0" fontId="0" fillId="2" borderId="0" xfId="0" applyFont="1" applyFill="1" applyBorder="1"/>
    <xf numFmtId="0" fontId="15" fillId="2" borderId="0" xfId="0" applyFont="1" applyFill="1" applyAlignment="1">
      <alignment vertical="top"/>
    </xf>
    <xf numFmtId="0" fontId="31" fillId="8" borderId="0" xfId="0" applyFont="1" applyFill="1" applyBorder="1" applyAlignment="1">
      <alignment horizontal="left" vertical="center"/>
    </xf>
    <xf numFmtId="0" fontId="0" fillId="10" borderId="29" xfId="0" applyFont="1" applyFill="1" applyBorder="1"/>
    <xf numFmtId="0" fontId="7" fillId="2" borderId="0" xfId="0" applyFont="1" applyFill="1" applyAlignment="1">
      <alignment horizontal="right" vertical="top"/>
    </xf>
    <xf numFmtId="0" fontId="0" fillId="2" borderId="0" xfId="0" applyNumberFormat="1" applyFont="1" applyFill="1" applyBorder="1" applyAlignment="1" applyProtection="1">
      <alignment horizontal="center" wrapText="1"/>
    </xf>
    <xf numFmtId="0" fontId="0" fillId="0" borderId="7" xfId="0" applyFill="1" applyBorder="1" applyAlignment="1"/>
    <xf numFmtId="0" fontId="0" fillId="0" borderId="7" xfId="0" applyFill="1" applyBorder="1"/>
    <xf numFmtId="0" fontId="0" fillId="0" borderId="6" xfId="0" applyFill="1" applyBorder="1"/>
    <xf numFmtId="0" fontId="0" fillId="0" borderId="5" xfId="0" applyFill="1" applyBorder="1"/>
    <xf numFmtId="0" fontId="0" fillId="0" borderId="10" xfId="0" applyFill="1" applyBorder="1"/>
    <xf numFmtId="0" fontId="0" fillId="0" borderId="10" xfId="0" applyFill="1" applyBorder="1" applyAlignment="1">
      <alignment horizontal="center" vertical="center"/>
    </xf>
    <xf numFmtId="0" fontId="0" fillId="0" borderId="0" xfId="0" applyFill="1" applyAlignment="1">
      <alignment vertical="center"/>
    </xf>
    <xf numFmtId="0" fontId="15" fillId="0" borderId="0" xfId="0" applyFont="1" applyFill="1" applyAlignment="1">
      <alignment vertical="center"/>
    </xf>
    <xf numFmtId="0" fontId="7" fillId="0" borderId="0" xfId="0" applyFont="1" applyFill="1" applyAlignment="1">
      <alignment vertical="center"/>
    </xf>
    <xf numFmtId="0" fontId="0" fillId="0" borderId="4" xfId="0" applyFill="1" applyBorder="1" applyAlignment="1">
      <alignment vertical="center"/>
    </xf>
    <xf numFmtId="0" fontId="0" fillId="0" borderId="4" xfId="0" applyFill="1" applyBorder="1"/>
    <xf numFmtId="0" fontId="0" fillId="2" borderId="0" xfId="0" applyFill="1" applyProtection="1"/>
    <xf numFmtId="0" fontId="0" fillId="0" borderId="0" xfId="0" applyFill="1" applyProtection="1"/>
    <xf numFmtId="0" fontId="12" fillId="0" borderId="0" xfId="0" applyFont="1" applyFill="1" applyBorder="1" applyAlignment="1" applyProtection="1">
      <alignment vertical="center"/>
    </xf>
    <xf numFmtId="0" fontId="5" fillId="0" borderId="0" xfId="0" applyFont="1" applyFill="1" applyAlignment="1" applyProtection="1">
      <alignment vertical="center"/>
    </xf>
    <xf numFmtId="0" fontId="5" fillId="0" borderId="0" xfId="0" applyFont="1" applyFill="1" applyBorder="1" applyAlignment="1" applyProtection="1">
      <alignment vertical="center"/>
    </xf>
    <xf numFmtId="0" fontId="0" fillId="0" borderId="0" xfId="0" applyFill="1" applyBorder="1" applyProtection="1"/>
    <xf numFmtId="0" fontId="0" fillId="7" borderId="0" xfId="0" applyFill="1" applyAlignment="1" applyProtection="1">
      <alignment vertical="top" wrapText="1"/>
    </xf>
    <xf numFmtId="0" fontId="0" fillId="3" borderId="0" xfId="0" applyFill="1" applyAlignment="1" applyProtection="1">
      <alignment vertical="top" wrapText="1"/>
    </xf>
    <xf numFmtId="0" fontId="0" fillId="3" borderId="1" xfId="0" applyFill="1" applyBorder="1" applyAlignment="1" applyProtection="1">
      <alignment vertical="top" wrapText="1"/>
    </xf>
    <xf numFmtId="1" fontId="0" fillId="0" borderId="1" xfId="0" applyNumberFormat="1" applyFill="1" applyBorder="1" applyAlignment="1" applyProtection="1">
      <alignment horizontal="left"/>
      <protection locked="0"/>
    </xf>
    <xf numFmtId="0" fontId="0" fillId="5" borderId="0" xfId="0" applyFill="1" applyBorder="1" applyAlignment="1" applyProtection="1">
      <alignment wrapText="1"/>
    </xf>
    <xf numFmtId="0" fontId="3" fillId="2" borderId="0" xfId="0" applyFont="1" applyFill="1" applyBorder="1" applyAlignment="1" applyProtection="1">
      <alignment horizontal="left" vertical="center" wrapText="1" indent="1"/>
    </xf>
    <xf numFmtId="0" fontId="0" fillId="2" borderId="0" xfId="0" applyFill="1" applyBorder="1" applyAlignment="1" applyProtection="1">
      <alignment wrapText="1"/>
    </xf>
    <xf numFmtId="0" fontId="0" fillId="2" borderId="1" xfId="0" applyFill="1" applyBorder="1" applyAlignment="1" applyProtection="1">
      <alignment wrapText="1"/>
    </xf>
    <xf numFmtId="0" fontId="1" fillId="2" borderId="1" xfId="0" applyFont="1" applyFill="1" applyBorder="1" applyAlignment="1" applyProtection="1">
      <alignment vertical="top" wrapText="1"/>
    </xf>
    <xf numFmtId="0" fontId="1" fillId="2" borderId="1" xfId="0" applyNumberFormat="1" applyFont="1" applyFill="1" applyBorder="1" applyAlignment="1" applyProtection="1">
      <alignment vertical="top" wrapText="1"/>
    </xf>
    <xf numFmtId="4" fontId="1" fillId="2" borderId="1" xfId="0" applyNumberFormat="1" applyFont="1" applyFill="1" applyBorder="1" applyAlignment="1" applyProtection="1">
      <alignment vertical="top" wrapText="1"/>
    </xf>
    <xf numFmtId="0" fontId="1" fillId="2" borderId="0" xfId="0" applyFont="1" applyFill="1" applyBorder="1" applyAlignment="1" applyProtection="1">
      <alignment vertical="top" wrapText="1"/>
    </xf>
    <xf numFmtId="0" fontId="1" fillId="2" borderId="0" xfId="0" applyFont="1" applyFill="1" applyAlignment="1" applyProtection="1">
      <alignment horizontal="right"/>
    </xf>
    <xf numFmtId="0" fontId="1" fillId="2" borderId="0" xfId="0" applyFont="1" applyFill="1" applyBorder="1" applyAlignment="1" applyProtection="1">
      <alignment horizontal="right" wrapText="1"/>
    </xf>
    <xf numFmtId="165" fontId="0" fillId="2" borderId="0" xfId="0" applyNumberFormat="1" applyFill="1" applyBorder="1" applyAlignment="1" applyProtection="1">
      <alignment wrapText="1"/>
    </xf>
    <xf numFmtId="4" fontId="0" fillId="2" borderId="0" xfId="0" applyNumberFormat="1" applyFill="1" applyBorder="1" applyAlignment="1" applyProtection="1">
      <alignment wrapText="1"/>
    </xf>
    <xf numFmtId="164" fontId="0" fillId="2" borderId="0" xfId="0" applyNumberFormat="1" applyFill="1" applyBorder="1" applyAlignment="1" applyProtection="1">
      <alignment wrapText="1"/>
    </xf>
    <xf numFmtId="0" fontId="28" fillId="2" borderId="0" xfId="0" applyFont="1" applyFill="1" applyAlignment="1">
      <alignment horizontal="left"/>
    </xf>
    <xf numFmtId="0" fontId="7" fillId="2" borderId="0" xfId="0" applyFont="1" applyFill="1" applyAlignment="1">
      <alignment horizontal="left" vertical="center"/>
    </xf>
    <xf numFmtId="0" fontId="1" fillId="2" borderId="1" xfId="0" applyFont="1" applyFill="1" applyBorder="1" applyAlignment="1" applyProtection="1">
      <alignment horizontal="left" vertical="top" wrapText="1"/>
    </xf>
    <xf numFmtId="49" fontId="1" fillId="2" borderId="1" xfId="0" applyNumberFormat="1" applyFont="1" applyFill="1" applyBorder="1" applyAlignment="1" applyProtection="1">
      <alignment vertical="top" wrapText="1"/>
    </xf>
    <xf numFmtId="0" fontId="1" fillId="4" borderId="8" xfId="0" applyFont="1" applyFill="1" applyBorder="1" applyAlignment="1" applyProtection="1">
      <alignment vertical="top" wrapText="1"/>
    </xf>
    <xf numFmtId="169" fontId="35" fillId="0" borderId="29" xfId="0" applyNumberFormat="1" applyFont="1" applyBorder="1" applyAlignment="1" applyProtection="1">
      <alignment horizontal="center" vertical="center"/>
      <protection locked="0"/>
    </xf>
    <xf numFmtId="0" fontId="4" fillId="0" borderId="0" xfId="0" applyFont="1" applyFill="1" applyBorder="1" applyProtection="1"/>
    <xf numFmtId="0" fontId="15" fillId="0" borderId="0" xfId="0" applyFont="1" applyFill="1" applyBorder="1" applyProtection="1"/>
    <xf numFmtId="0" fontId="7" fillId="0" borderId="0" xfId="0" applyFont="1" applyFill="1" applyBorder="1" applyProtection="1"/>
    <xf numFmtId="0" fontId="4" fillId="11" borderId="0" xfId="0" applyFont="1" applyFill="1" applyProtection="1"/>
    <xf numFmtId="0" fontId="0" fillId="11" borderId="0" xfId="0" applyFill="1" applyProtection="1"/>
    <xf numFmtId="0" fontId="7" fillId="0" borderId="0" xfId="0" applyFont="1" applyFill="1" applyProtection="1"/>
    <xf numFmtId="0" fontId="15" fillId="0" borderId="0" xfId="0" applyFont="1" applyFill="1" applyAlignment="1" applyProtection="1">
      <alignment horizontal="left"/>
    </xf>
    <xf numFmtId="0" fontId="4" fillId="11" borderId="0" xfId="0" applyFont="1" applyFill="1"/>
    <xf numFmtId="0" fontId="4" fillId="11" borderId="44" xfId="0" applyFont="1" applyFill="1" applyBorder="1"/>
    <xf numFmtId="0" fontId="0" fillId="11" borderId="0" xfId="0" applyFill="1"/>
    <xf numFmtId="0" fontId="4" fillId="11" borderId="45" xfId="0" applyFont="1" applyFill="1" applyBorder="1"/>
    <xf numFmtId="0" fontId="4" fillId="11" borderId="46" xfId="0" applyFont="1" applyFill="1" applyBorder="1"/>
    <xf numFmtId="0" fontId="4" fillId="11" borderId="47" xfId="0" applyFont="1" applyFill="1" applyBorder="1"/>
    <xf numFmtId="0" fontId="7" fillId="0" borderId="0" xfId="0" applyFont="1" applyFill="1" applyAlignment="1">
      <alignment horizontal="left" vertical="top"/>
    </xf>
    <xf numFmtId="0" fontId="1" fillId="3" borderId="0" xfId="0" applyFont="1" applyFill="1" applyProtection="1"/>
    <xf numFmtId="0" fontId="0" fillId="3" borderId="0" xfId="0" applyFill="1" applyProtection="1"/>
    <xf numFmtId="0" fontId="0" fillId="3" borderId="0" xfId="0" applyFill="1" applyBorder="1" applyProtection="1"/>
    <xf numFmtId="0" fontId="0" fillId="3" borderId="0" xfId="0" applyFont="1" applyFill="1"/>
    <xf numFmtId="0" fontId="1" fillId="3" borderId="48" xfId="0" applyFont="1" applyFill="1" applyBorder="1"/>
    <xf numFmtId="0" fontId="1" fillId="3" borderId="0" xfId="0" applyFont="1" applyFill="1"/>
    <xf numFmtId="0" fontId="0" fillId="3" borderId="0" xfId="0" applyFill="1"/>
    <xf numFmtId="0" fontId="0" fillId="3" borderId="49" xfId="0" applyFill="1" applyBorder="1"/>
    <xf numFmtId="0" fontId="0" fillId="3" borderId="50" xfId="0" applyFill="1" applyBorder="1"/>
    <xf numFmtId="0" fontId="1" fillId="3" borderId="50" xfId="0" applyFont="1" applyFill="1" applyBorder="1"/>
    <xf numFmtId="0" fontId="0" fillId="3" borderId="51" xfId="0" applyFill="1" applyBorder="1"/>
    <xf numFmtId="0" fontId="3" fillId="11" borderId="8" xfId="0" applyFont="1" applyFill="1" applyBorder="1" applyAlignment="1" applyProtection="1">
      <alignment horizontal="left" vertical="center" wrapText="1" indent="1"/>
    </xf>
    <xf numFmtId="0" fontId="1" fillId="3" borderId="1" xfId="0" applyFont="1" applyFill="1" applyBorder="1" applyAlignment="1" applyProtection="1">
      <alignment vertical="top" wrapText="1"/>
    </xf>
    <xf numFmtId="0" fontId="1" fillId="3" borderId="1" xfId="0" applyFont="1" applyFill="1" applyBorder="1" applyAlignment="1" applyProtection="1">
      <alignment horizontal="left" vertical="top" wrapText="1"/>
    </xf>
    <xf numFmtId="0" fontId="1" fillId="6" borderId="8" xfId="0" applyFont="1" applyFill="1" applyBorder="1" applyAlignment="1" applyProtection="1">
      <alignment vertical="top" wrapText="1"/>
    </xf>
    <xf numFmtId="0" fontId="0" fillId="3" borderId="0" xfId="0" applyFill="1" applyAlignment="1" applyProtection="1">
      <alignment horizontal="left" vertical="top" wrapText="1"/>
    </xf>
    <xf numFmtId="49" fontId="0" fillId="2" borderId="0" xfId="0" applyNumberFormat="1" applyFill="1" applyBorder="1" applyAlignment="1" applyProtection="1">
      <alignment wrapText="1"/>
    </xf>
    <xf numFmtId="0" fontId="0" fillId="4" borderId="0" xfId="0" applyFill="1" applyAlignment="1" applyProtection="1">
      <alignment wrapText="1"/>
    </xf>
    <xf numFmtId="0" fontId="0" fillId="2" borderId="0" xfId="0" applyFill="1" applyBorder="1" applyAlignment="1" applyProtection="1">
      <alignment horizontal="left" wrapText="1"/>
    </xf>
    <xf numFmtId="0" fontId="0" fillId="0" borderId="1" xfId="0" applyFill="1" applyBorder="1" applyAlignment="1" applyProtection="1">
      <alignment vertical="top"/>
      <protection locked="0"/>
    </xf>
    <xf numFmtId="0" fontId="0" fillId="0" borderId="1" xfId="0" applyFill="1" applyBorder="1" applyAlignment="1" applyProtection="1">
      <protection locked="0"/>
    </xf>
    <xf numFmtId="0" fontId="0" fillId="0" borderId="8" xfId="0" applyBorder="1" applyAlignment="1" applyProtection="1">
      <alignment vertical="top"/>
      <protection locked="0"/>
    </xf>
    <xf numFmtId="0" fontId="0" fillId="0" borderId="0" xfId="0" applyFill="1" applyBorder="1" applyAlignment="1" applyProtection="1">
      <alignment vertical="top"/>
      <protection locked="0"/>
    </xf>
    <xf numFmtId="1" fontId="0" fillId="0" borderId="1" xfId="0" applyNumberFormat="1" applyFill="1" applyBorder="1" applyAlignment="1" applyProtection="1">
      <protection locked="0"/>
    </xf>
    <xf numFmtId="0" fontId="0" fillId="0" borderId="1" xfId="0" applyFill="1" applyBorder="1" applyAlignment="1" applyProtection="1">
      <alignment horizontal="left" vertical="top"/>
      <protection locked="0"/>
    </xf>
    <xf numFmtId="0" fontId="0" fillId="0" borderId="1" xfId="0" applyFill="1" applyBorder="1" applyAlignment="1" applyProtection="1">
      <alignment horizontal="right"/>
    </xf>
    <xf numFmtId="0" fontId="0" fillId="0" borderId="1" xfId="0" applyFill="1" applyBorder="1" applyAlignment="1" applyProtection="1"/>
    <xf numFmtId="49" fontId="0" fillId="0" borderId="1" xfId="0" applyNumberFormat="1" applyFill="1" applyBorder="1" applyAlignment="1" applyProtection="1">
      <protection locked="0"/>
    </xf>
    <xf numFmtId="0" fontId="0" fillId="0" borderId="8" xfId="0" applyBorder="1" applyAlignment="1" applyProtection="1">
      <protection locked="0"/>
    </xf>
    <xf numFmtId="166" fontId="0" fillId="0" borderId="1" xfId="0" applyNumberFormat="1" applyFill="1" applyBorder="1" applyAlignment="1" applyProtection="1">
      <protection locked="0"/>
    </xf>
    <xf numFmtId="167"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protection locked="0"/>
    </xf>
    <xf numFmtId="166" fontId="0" fillId="0" borderId="1" xfId="0" applyNumberFormat="1" applyFill="1" applyBorder="1" applyAlignment="1" applyProtection="1"/>
    <xf numFmtId="170" fontId="0" fillId="0" borderId="1" xfId="0" applyNumberFormat="1" applyFill="1" applyBorder="1" applyAlignment="1" applyProtection="1"/>
    <xf numFmtId="0" fontId="0" fillId="0" borderId="1" xfId="0" applyNumberFormat="1" applyFont="1" applyFill="1" applyBorder="1" applyAlignment="1" applyProtection="1">
      <alignment horizontal="center"/>
      <protection locked="0"/>
    </xf>
    <xf numFmtId="165" fontId="0" fillId="0" borderId="1" xfId="0" applyNumberFormat="1" applyFill="1" applyBorder="1" applyAlignment="1" applyProtection="1"/>
    <xf numFmtId="0" fontId="0" fillId="2" borderId="1" xfId="0" applyFill="1" applyBorder="1" applyAlignment="1" applyProtection="1"/>
    <xf numFmtId="0" fontId="0" fillId="2" borderId="0" xfId="0" applyNumberFormat="1" applyFont="1" applyFill="1" applyBorder="1" applyAlignment="1" applyProtection="1">
      <alignment horizontal="center"/>
    </xf>
    <xf numFmtId="0" fontId="0" fillId="2" borderId="0" xfId="0" applyFill="1" applyAlignment="1" applyProtection="1"/>
    <xf numFmtId="0" fontId="0" fillId="2" borderId="0" xfId="0" applyFill="1" applyBorder="1" applyAlignment="1" applyProtection="1"/>
    <xf numFmtId="0" fontId="4" fillId="11" borderId="52" xfId="0" applyFont="1" applyFill="1" applyBorder="1"/>
    <xf numFmtId="0" fontId="7" fillId="0" borderId="0" xfId="0" applyFont="1" applyFill="1" applyAlignment="1" applyProtection="1">
      <alignment horizontal="left" vertical="top" wrapText="1"/>
    </xf>
    <xf numFmtId="0" fontId="0" fillId="2" borderId="0" xfId="0" applyFill="1" applyBorder="1"/>
    <xf numFmtId="0" fontId="0" fillId="2" borderId="17" xfId="0" applyFill="1" applyBorder="1"/>
    <xf numFmtId="0" fontId="28" fillId="0" borderId="0" xfId="0" applyFont="1" applyFill="1" applyAlignment="1">
      <alignment horizontal="left" vertical="top" wrapText="1"/>
    </xf>
    <xf numFmtId="0" fontId="29" fillId="0" borderId="0" xfId="0" applyFont="1" applyFill="1" applyAlignment="1">
      <alignment horizontal="left" vertical="top"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0" fontId="9" fillId="0" borderId="0" xfId="0" applyFont="1" applyFill="1" applyAlignment="1">
      <alignment horizontal="left" vertical="top"/>
    </xf>
    <xf numFmtId="0" fontId="28" fillId="0" borderId="0" xfId="0" applyFont="1" applyFill="1" applyBorder="1" applyAlignment="1">
      <alignment horizontal="left"/>
    </xf>
    <xf numFmtId="0" fontId="29" fillId="0" borderId="0" xfId="0" applyFont="1" applyFill="1" applyBorder="1" applyAlignment="1">
      <alignment horizontal="left"/>
    </xf>
    <xf numFmtId="0" fontId="9" fillId="0" borderId="0" xfId="0" applyFont="1" applyFill="1" applyAlignment="1">
      <alignment horizontal="left" vertical="top" wrapText="1"/>
    </xf>
    <xf numFmtId="0" fontId="11" fillId="0" borderId="0" xfId="0" applyFont="1" applyFill="1" applyAlignment="1">
      <alignment horizontal="left" vertical="top" wrapText="1"/>
    </xf>
    <xf numFmtId="0" fontId="28" fillId="0" borderId="0" xfId="0" applyFont="1" applyFill="1" applyBorder="1" applyAlignment="1" applyProtection="1">
      <alignment horizontal="left"/>
    </xf>
    <xf numFmtId="0" fontId="29" fillId="0" borderId="0" xfId="0" applyFont="1" applyFill="1" applyBorder="1" applyAlignment="1" applyProtection="1">
      <alignment horizontal="left"/>
    </xf>
    <xf numFmtId="0" fontId="5" fillId="0" borderId="0" xfId="0" applyFont="1" applyFill="1" applyBorder="1" applyAlignment="1" applyProtection="1">
      <alignment horizontal="left" vertical="center"/>
      <protection locked="0"/>
    </xf>
    <xf numFmtId="49" fontId="5" fillId="0" borderId="0" xfId="0" applyNumberFormat="1" applyFont="1" applyFill="1" applyBorder="1" applyAlignment="1" applyProtection="1">
      <alignment horizontal="left" vertical="center"/>
      <protection locked="0"/>
    </xf>
    <xf numFmtId="0" fontId="13" fillId="0" borderId="0" xfId="1" applyFont="1" applyFill="1" applyBorder="1" applyAlignment="1" applyProtection="1">
      <alignment horizontal="left" vertical="center"/>
      <protection locked="0"/>
    </xf>
    <xf numFmtId="0" fontId="14" fillId="7" borderId="3" xfId="0" applyFont="1" applyFill="1" applyBorder="1" applyAlignment="1" applyProtection="1">
      <alignment horizontal="left" vertical="center" wrapText="1"/>
    </xf>
    <xf numFmtId="0" fontId="3" fillId="11" borderId="3" xfId="0" applyFont="1" applyFill="1" applyBorder="1" applyAlignment="1" applyProtection="1">
      <alignment horizontal="left" vertical="center" wrapText="1" indent="1"/>
    </xf>
    <xf numFmtId="0" fontId="14" fillId="5" borderId="3" xfId="0" applyFont="1" applyFill="1" applyBorder="1" applyAlignment="1" applyProtection="1">
      <alignment horizontal="left" vertical="center" wrapText="1"/>
    </xf>
    <xf numFmtId="0" fontId="3" fillId="11" borderId="2" xfId="0" applyFont="1" applyFill="1" applyBorder="1" applyAlignment="1" applyProtection="1">
      <alignment horizontal="left" vertical="center" wrapText="1" indent="1"/>
    </xf>
    <xf numFmtId="0" fontId="3" fillId="11" borderId="9" xfId="0" applyFont="1" applyFill="1" applyBorder="1" applyAlignment="1" applyProtection="1">
      <alignment horizontal="left" vertical="center" wrapText="1" indent="1"/>
    </xf>
    <xf numFmtId="0" fontId="3" fillId="2" borderId="3" xfId="0" applyFont="1" applyFill="1" applyBorder="1" applyAlignment="1" applyProtection="1">
      <alignment horizontal="left" vertical="center" wrapText="1" indent="1"/>
    </xf>
    <xf numFmtId="0" fontId="3" fillId="2" borderId="9" xfId="0" applyFont="1" applyFill="1" applyBorder="1" applyAlignment="1" applyProtection="1">
      <alignment horizontal="left" vertical="center" wrapText="1" indent="1"/>
    </xf>
    <xf numFmtId="0" fontId="26" fillId="0" borderId="27" xfId="0" applyFont="1" applyBorder="1" applyAlignment="1">
      <alignment horizontal="center" vertical="top"/>
    </xf>
    <xf numFmtId="0" fontId="26" fillId="0" borderId="29" xfId="0" applyFont="1" applyBorder="1" applyAlignment="1">
      <alignment horizontal="center" vertical="top"/>
    </xf>
    <xf numFmtId="0" fontId="26" fillId="0" borderId="28" xfId="0" applyFont="1" applyBorder="1" applyAlignment="1">
      <alignment horizontal="center" vertical="top"/>
    </xf>
    <xf numFmtId="0" fontId="27" fillId="0" borderId="28" xfId="0" applyFont="1" applyBorder="1" applyAlignment="1">
      <alignment horizontal="right" vertical="center"/>
    </xf>
    <xf numFmtId="0" fontId="26" fillId="0" borderId="28" xfId="0" applyFont="1" applyBorder="1" applyAlignment="1">
      <alignment horizontal="right" vertical="center"/>
    </xf>
    <xf numFmtId="0" fontId="26" fillId="0" borderId="29" xfId="0" applyFont="1" applyBorder="1" applyAlignment="1">
      <alignment horizontal="right" vertical="center"/>
    </xf>
    <xf numFmtId="0" fontId="7" fillId="2" borderId="0" xfId="0" applyFont="1" applyFill="1" applyAlignment="1">
      <alignment horizontal="left" vertical="center"/>
    </xf>
    <xf numFmtId="0" fontId="0" fillId="0" borderId="27" xfId="0" applyFill="1" applyBorder="1" applyAlignment="1">
      <alignment horizontal="left" vertical="center"/>
    </xf>
    <xf numFmtId="0" fontId="0" fillId="0" borderId="28" xfId="0" applyFill="1" applyBorder="1" applyAlignment="1">
      <alignment horizontal="left" vertical="center"/>
    </xf>
    <xf numFmtId="0" fontId="0" fillId="0" borderId="29" xfId="0" applyFill="1" applyBorder="1" applyAlignment="1">
      <alignment horizontal="left" vertical="center"/>
    </xf>
    <xf numFmtId="0" fontId="40" fillId="2" borderId="0" xfId="0" applyFont="1" applyFill="1" applyAlignment="1">
      <alignment horizontal="left" vertical="center"/>
    </xf>
    <xf numFmtId="0" fontId="8" fillId="2" borderId="0" xfId="0" applyFont="1" applyFill="1" applyAlignment="1">
      <alignment horizontal="left" vertical="center"/>
    </xf>
    <xf numFmtId="0" fontId="15" fillId="2" borderId="0" xfId="0" applyFont="1" applyFill="1" applyAlignment="1">
      <alignment horizontal="left" vertical="top" wrapText="1"/>
    </xf>
    <xf numFmtId="0" fontId="18" fillId="2" borderId="0" xfId="0" applyFont="1" applyFill="1" applyAlignment="1">
      <alignment horizontal="left" vertical="top" wrapText="1"/>
    </xf>
    <xf numFmtId="0" fontId="7" fillId="0" borderId="41" xfId="0" applyFont="1" applyFill="1" applyBorder="1" applyAlignment="1">
      <alignment horizontal="left" vertical="center"/>
    </xf>
    <xf numFmtId="0" fontId="7" fillId="0" borderId="42" xfId="0" applyFont="1" applyFill="1" applyBorder="1" applyAlignment="1">
      <alignment horizontal="left" vertical="center"/>
    </xf>
    <xf numFmtId="0" fontId="7" fillId="0" borderId="43" xfId="0" applyFont="1" applyFill="1" applyBorder="1" applyAlignment="1">
      <alignment horizontal="left" vertical="center"/>
    </xf>
    <xf numFmtId="0" fontId="17" fillId="2" borderId="0" xfId="0" applyFont="1" applyFill="1" applyAlignment="1">
      <alignment horizontal="left" vertical="top" wrapText="1"/>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23" fillId="9" borderId="22" xfId="0" applyFont="1" applyFill="1" applyBorder="1" applyAlignment="1">
      <alignment horizontal="center"/>
    </xf>
    <xf numFmtId="0" fontId="23" fillId="9" borderId="23" xfId="0" applyFont="1" applyFill="1" applyBorder="1" applyAlignment="1">
      <alignment horizontal="center"/>
    </xf>
    <xf numFmtId="0" fontId="23" fillId="9" borderId="24" xfId="0" applyFont="1" applyFill="1" applyBorder="1" applyAlignment="1">
      <alignment horizontal="center"/>
    </xf>
    <xf numFmtId="0" fontId="24" fillId="9" borderId="19" xfId="0" applyFont="1" applyFill="1" applyBorder="1" applyAlignment="1">
      <alignment horizontal="left" vertical="center"/>
    </xf>
    <xf numFmtId="0" fontId="24" fillId="9" borderId="20" xfId="0" applyFont="1" applyFill="1" applyBorder="1" applyAlignment="1">
      <alignment horizontal="left" vertical="center"/>
    </xf>
    <xf numFmtId="0" fontId="24" fillId="9" borderId="21" xfId="0" applyFont="1" applyFill="1" applyBorder="1" applyAlignment="1">
      <alignment horizontal="left" vertical="center"/>
    </xf>
    <xf numFmtId="0" fontId="9" fillId="8" borderId="0" xfId="0" applyFont="1" applyFill="1" applyBorder="1" applyAlignment="1">
      <alignment horizontal="left"/>
    </xf>
    <xf numFmtId="0" fontId="11" fillId="8" borderId="0" xfId="0" applyFont="1" applyFill="1" applyBorder="1" applyAlignment="1">
      <alignment horizontal="left"/>
    </xf>
    <xf numFmtId="0" fontId="16" fillId="0" borderId="33" xfId="0" applyFont="1" applyFill="1" applyBorder="1" applyAlignment="1">
      <alignment horizontal="center"/>
    </xf>
    <xf numFmtId="0" fontId="16" fillId="0" borderId="34" xfId="0" applyFont="1" applyFill="1" applyBorder="1" applyAlignment="1">
      <alignment horizontal="center"/>
    </xf>
    <xf numFmtId="0" fontId="16" fillId="0" borderId="35" xfId="0" applyFont="1" applyFill="1" applyBorder="1" applyAlignment="1">
      <alignment horizontal="center"/>
    </xf>
    <xf numFmtId="0" fontId="16" fillId="0" borderId="36" xfId="0" applyFont="1" applyFill="1" applyBorder="1" applyAlignment="1">
      <alignment horizontal="center"/>
    </xf>
    <xf numFmtId="0" fontId="16" fillId="0" borderId="0" xfId="0" applyFont="1" applyFill="1" applyBorder="1" applyAlignment="1">
      <alignment horizontal="center"/>
    </xf>
    <xf numFmtId="0" fontId="16" fillId="0" borderId="37" xfId="0" applyFont="1" applyFill="1" applyBorder="1" applyAlignment="1">
      <alignment horizontal="center"/>
    </xf>
    <xf numFmtId="0" fontId="16" fillId="0" borderId="38" xfId="0" applyFont="1" applyFill="1" applyBorder="1" applyAlignment="1">
      <alignment horizontal="center"/>
    </xf>
    <xf numFmtId="0" fontId="16" fillId="0" borderId="39" xfId="0" applyFont="1" applyFill="1" applyBorder="1" applyAlignment="1">
      <alignment horizontal="center"/>
    </xf>
    <xf numFmtId="0" fontId="16" fillId="0" borderId="40" xfId="0" applyFont="1" applyFill="1" applyBorder="1" applyAlignment="1">
      <alignment horizont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7" fillId="2" borderId="0" xfId="0" applyFont="1" applyFill="1" applyAlignment="1">
      <alignment horizontal="center" vertical="center"/>
    </xf>
    <xf numFmtId="0" fontId="27" fillId="10" borderId="28" xfId="0" applyFont="1" applyFill="1" applyBorder="1" applyAlignment="1">
      <alignment horizontal="center" vertical="center"/>
    </xf>
    <xf numFmtId="0" fontId="27" fillId="10" borderId="29" xfId="0" applyFont="1" applyFill="1" applyBorder="1" applyAlignment="1">
      <alignment horizontal="center" vertical="center"/>
    </xf>
    <xf numFmtId="168" fontId="0" fillId="10" borderId="28" xfId="0" applyNumberFormat="1" applyFont="1" applyFill="1" applyBorder="1" applyAlignment="1">
      <alignment horizontal="left" vertical="center"/>
    </xf>
    <xf numFmtId="167" fontId="0" fillId="0" borderId="27" xfId="0" applyNumberFormat="1" applyFill="1" applyBorder="1" applyAlignment="1">
      <alignment horizontal="left" vertical="center"/>
    </xf>
    <xf numFmtId="167" fontId="0" fillId="0" borderId="28" xfId="0" applyNumberFormat="1" applyFill="1" applyBorder="1" applyAlignment="1">
      <alignment horizontal="left" vertical="center"/>
    </xf>
    <xf numFmtId="167" fontId="0" fillId="0" borderId="29" xfId="0" applyNumberFormat="1" applyFill="1" applyBorder="1" applyAlignment="1">
      <alignment horizontal="left" vertical="center"/>
    </xf>
    <xf numFmtId="0" fontId="19" fillId="2" borderId="0" xfId="0" applyFont="1" applyFill="1" applyAlignment="1">
      <alignment horizontal="left" vertical="top" wrapText="1"/>
    </xf>
    <xf numFmtId="0" fontId="0" fillId="10" borderId="27" xfId="0" applyFill="1" applyBorder="1" applyAlignment="1" applyProtection="1">
      <alignment horizontal="left" vertical="center"/>
      <protection locked="0"/>
    </xf>
    <xf numFmtId="0" fontId="0" fillId="10" borderId="28" xfId="0" applyFill="1" applyBorder="1" applyAlignment="1" applyProtection="1">
      <alignment horizontal="left" vertical="center"/>
      <protection locked="0"/>
    </xf>
    <xf numFmtId="0" fontId="32" fillId="2" borderId="0" xfId="0" applyFont="1" applyFill="1" applyAlignment="1">
      <alignment horizontal="left" vertical="top"/>
    </xf>
    <xf numFmtId="0" fontId="33" fillId="2" borderId="0" xfId="0" applyFont="1" applyFill="1" applyAlignment="1">
      <alignment horizontal="left" vertical="top"/>
    </xf>
    <xf numFmtId="0" fontId="34" fillId="2" borderId="0" xfId="0" applyFont="1" applyFill="1" applyAlignment="1">
      <alignment horizontal="left" vertical="center"/>
    </xf>
    <xf numFmtId="0" fontId="28" fillId="2" borderId="0" xfId="0" applyFont="1" applyFill="1" applyAlignment="1">
      <alignment horizontal="left"/>
    </xf>
    <xf numFmtId="0" fontId="0" fillId="0" borderId="30" xfId="0" applyFill="1" applyBorder="1" applyAlignment="1">
      <alignment horizontal="left" vertical="center"/>
    </xf>
    <xf numFmtId="0" fontId="0" fillId="0" borderId="31" xfId="0" applyFill="1" applyBorder="1" applyAlignment="1">
      <alignment horizontal="left" vertical="center"/>
    </xf>
    <xf numFmtId="0" fontId="0" fillId="0" borderId="32" xfId="0" applyFill="1" applyBorder="1" applyAlignment="1">
      <alignment horizontal="left" vertical="center"/>
    </xf>
    <xf numFmtId="0" fontId="21" fillId="2" borderId="0" xfId="0" applyFont="1" applyFill="1" applyAlignment="1">
      <alignment horizontal="left" vertical="top" wrapText="1"/>
    </xf>
    <xf numFmtId="0" fontId="0" fillId="0" borderId="25" xfId="0" applyFill="1" applyBorder="1" applyAlignment="1">
      <alignment horizontal="left" vertical="center"/>
    </xf>
    <xf numFmtId="0" fontId="26" fillId="0" borderId="27"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29" xfId="0" applyFont="1" applyFill="1" applyBorder="1" applyAlignment="1">
      <alignment horizontal="center" vertical="center"/>
    </xf>
    <xf numFmtId="0" fontId="8" fillId="0" borderId="0" xfId="0" applyFont="1" applyFill="1" applyAlignment="1" applyProtection="1">
      <alignment vertical="top" wrapText="1"/>
    </xf>
    <xf numFmtId="0" fontId="7" fillId="0" borderId="0" xfId="0" applyFont="1" applyFill="1" applyAlignment="1" applyProtection="1">
      <alignment horizontal="left" vertical="top" wrapText="1"/>
    </xf>
    <xf numFmtId="0" fontId="7" fillId="0" borderId="0" xfId="0" applyFont="1" applyFill="1" applyAlignment="1" applyProtection="1">
      <alignment horizontal="left" vertical="top"/>
    </xf>
    <xf numFmtId="0" fontId="38" fillId="0" borderId="0" xfId="0" applyFont="1" applyFill="1" applyAlignment="1" applyProtection="1">
      <alignment horizontal="left"/>
    </xf>
    <xf numFmtId="0" fontId="15" fillId="0" borderId="0" xfId="0" applyFont="1" applyFill="1" applyAlignment="1" applyProtection="1">
      <alignment horizontal="left" vertical="top"/>
    </xf>
    <xf numFmtId="0" fontId="7" fillId="0" borderId="0" xfId="0" applyFont="1" applyFill="1" applyAlignment="1" applyProtection="1">
      <alignment horizontal="left"/>
    </xf>
    <xf numFmtId="0" fontId="7" fillId="0" borderId="0" xfId="0" applyFont="1" applyFill="1" applyBorder="1" applyAlignment="1" applyProtection="1">
      <alignment horizontal="left"/>
    </xf>
    <xf numFmtId="0" fontId="8" fillId="0" borderId="0" xfId="0" applyFont="1" applyFill="1" applyAlignment="1" applyProtection="1">
      <alignment horizontal="left"/>
    </xf>
    <xf numFmtId="0" fontId="4" fillId="11" borderId="44" xfId="0" applyFont="1" applyFill="1" applyBorder="1" applyAlignment="1">
      <alignment vertical="top"/>
    </xf>
    <xf numFmtId="0" fontId="4" fillId="0" borderId="0" xfId="0" applyFont="1" applyFill="1" applyBorder="1" applyAlignment="1" applyProtection="1">
      <alignment vertical="top"/>
    </xf>
    <xf numFmtId="0" fontId="29" fillId="0" borderId="0" xfId="0" applyFont="1" applyFill="1" applyBorder="1" applyAlignment="1" applyProtection="1">
      <alignment horizontal="left" vertical="top"/>
    </xf>
    <xf numFmtId="0" fontId="4" fillId="11" borderId="46" xfId="0" applyFont="1" applyFill="1" applyBorder="1" applyAlignment="1">
      <alignment vertical="top"/>
    </xf>
    <xf numFmtId="0" fontId="0" fillId="11" borderId="0" xfId="0" applyFill="1" applyAlignment="1" applyProtection="1">
      <alignment vertical="top"/>
    </xf>
    <xf numFmtId="0" fontId="38" fillId="0" borderId="0" xfId="0" applyFont="1" applyFill="1" applyAlignment="1" applyProtection="1"/>
  </cellXfs>
  <cellStyles count="308">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Hyperlink" xfId="1" builtinId="8"/>
    <cellStyle name="Normal" xfId="0" builtinId="0"/>
  </cellStyles>
  <dxfs count="16">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
      <font>
        <color auto="1"/>
      </font>
      <fill>
        <patternFill patternType="solid">
          <fgColor indexed="64"/>
          <bgColor rgb="FFFFFF40"/>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0806"/>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25400</xdr:colOff>
      <xdr:row>33</xdr:row>
      <xdr:rowOff>50800</xdr:rowOff>
    </xdr:from>
    <xdr:to>
      <xdr:col>4</xdr:col>
      <xdr:colOff>127000</xdr:colOff>
      <xdr:row>34</xdr:row>
      <xdr:rowOff>63500</xdr:rowOff>
    </xdr:to>
    <xdr:sp macro="" textlink="">
      <xdr:nvSpPr>
        <xdr:cNvPr id="5563" name="Text Box 11"/>
        <xdr:cNvSpPr txBox="1">
          <a:spLocks noChangeArrowheads="1"/>
        </xdr:cNvSpPr>
      </xdr:nvSpPr>
      <xdr:spPr bwMode="auto">
        <a:xfrm>
          <a:off x="2286000" y="5130800"/>
          <a:ext cx="10160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oneCellAnchor>
    <xdr:from>
      <xdr:col>7</xdr:col>
      <xdr:colOff>606880</xdr:colOff>
      <xdr:row>2</xdr:row>
      <xdr:rowOff>139700</xdr:rowOff>
    </xdr:from>
    <xdr:ext cx="1207680" cy="656274"/>
    <xdr:pic>
      <xdr:nvPicPr>
        <xdr:cNvPr id="18" name="Picture 17" descr="IL-SSWT-Logo2002rgb.eps"/>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a:xfrm>
          <a:off x="4921705" y="520700"/>
          <a:ext cx="1207680" cy="656274"/>
        </a:xfrm>
        <a:prstGeom prst="rect">
          <a:avLst/>
        </a:prstGeom>
      </xdr:spPr>
    </xdr:pic>
    <xdr:clientData/>
  </xdr:oneCellAnchor>
  <xdr:twoCellAnchor editAs="oneCell">
    <xdr:from>
      <xdr:col>4</xdr:col>
      <xdr:colOff>25400</xdr:colOff>
      <xdr:row>33</xdr:row>
      <xdr:rowOff>50800</xdr:rowOff>
    </xdr:from>
    <xdr:to>
      <xdr:col>4</xdr:col>
      <xdr:colOff>127000</xdr:colOff>
      <xdr:row>34</xdr:row>
      <xdr:rowOff>63500</xdr:rowOff>
    </xdr:to>
    <xdr:sp macro="" textlink="">
      <xdr:nvSpPr>
        <xdr:cNvPr id="4" name="Text Box 11"/>
        <xdr:cNvSpPr txBox="1">
          <a:spLocks noChangeArrowheads="1"/>
        </xdr:cNvSpPr>
      </xdr:nvSpPr>
      <xdr:spPr bwMode="auto">
        <a:xfrm>
          <a:off x="2374900" y="6311900"/>
          <a:ext cx="10160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twoCellAnchor editAs="oneCell">
    <xdr:from>
      <xdr:col>15</xdr:col>
      <xdr:colOff>25400</xdr:colOff>
      <xdr:row>33</xdr:row>
      <xdr:rowOff>50800</xdr:rowOff>
    </xdr:from>
    <xdr:to>
      <xdr:col>15</xdr:col>
      <xdr:colOff>127000</xdr:colOff>
      <xdr:row>34</xdr:row>
      <xdr:rowOff>63500</xdr:rowOff>
    </xdr:to>
    <xdr:sp macro="" textlink="">
      <xdr:nvSpPr>
        <xdr:cNvPr id="5" name="Text Box 11"/>
        <xdr:cNvSpPr txBox="1">
          <a:spLocks noChangeArrowheads="1"/>
        </xdr:cNvSpPr>
      </xdr:nvSpPr>
      <xdr:spPr bwMode="auto">
        <a:xfrm>
          <a:off x="9639300" y="6311900"/>
          <a:ext cx="10160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oneCellAnchor>
    <xdr:from>
      <xdr:col>18</xdr:col>
      <xdr:colOff>606880</xdr:colOff>
      <xdr:row>2</xdr:row>
      <xdr:rowOff>139700</xdr:rowOff>
    </xdr:from>
    <xdr:ext cx="1207680" cy="656274"/>
    <xdr:pic>
      <xdr:nvPicPr>
        <xdr:cNvPr id="6" name="Picture 5" descr="IL-SSWT-Logo2002rgb.eps"/>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a:xfrm>
          <a:off x="12811580" y="520700"/>
          <a:ext cx="1207680" cy="6562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35800</xdr:colOff>
      <xdr:row>2</xdr:row>
      <xdr:rowOff>139520</xdr:rowOff>
    </xdr:from>
    <xdr:ext cx="1207680" cy="656274"/>
    <xdr:pic>
      <xdr:nvPicPr>
        <xdr:cNvPr id="3" name="Picture 2" descr="IL-SSWT-Logo2002rgb.eps"/>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a:xfrm>
          <a:off x="5547600" y="520520"/>
          <a:ext cx="1207680" cy="65627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26</xdr:col>
      <xdr:colOff>0</xdr:colOff>
      <xdr:row>6</xdr:row>
      <xdr:rowOff>123825</xdr:rowOff>
    </xdr:from>
    <xdr:ext cx="1207680" cy="656274"/>
    <xdr:pic>
      <xdr:nvPicPr>
        <xdr:cNvPr id="7" name="Picture 2" descr="IL-SSWT-Logo2002rgb.eps"/>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a:xfrm>
          <a:off x="4905375" y="1266825"/>
          <a:ext cx="1207680" cy="65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0</xdr:colOff>
      <xdr:row>3</xdr:row>
      <xdr:rowOff>0</xdr:rowOff>
    </xdr:from>
    <xdr:ext cx="1207680" cy="656274"/>
    <xdr:pic>
      <xdr:nvPicPr>
        <xdr:cNvPr id="4" name="Picture 2" descr="IL-SSWT-Logo2002rgb.eps"/>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a:xfrm>
          <a:off x="4924425" y="571500"/>
          <a:ext cx="1207680" cy="65627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blurRad="63500"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blurRad="63500"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CD"/>
  </sheetPr>
  <dimension ref="A1:W56"/>
  <sheetViews>
    <sheetView tabSelected="1" defaultGridColor="0" colorId="9" workbookViewId="0"/>
  </sheetViews>
  <sheetFormatPr baseColWidth="10" defaultColWidth="8.83203125" defaultRowHeight="12" x14ac:dyDescent="0"/>
  <cols>
    <col min="1" max="1" width="7.33203125" style="79" customWidth="1"/>
    <col min="2" max="2" width="5.1640625" style="79" customWidth="1"/>
    <col min="3" max="4" width="9.1640625" style="79" customWidth="1"/>
    <col min="5" max="5" width="5.1640625" style="79" customWidth="1"/>
    <col min="6" max="6" width="18" style="79" customWidth="1"/>
    <col min="7" max="7" width="10.83203125" style="79" customWidth="1"/>
    <col min="8" max="10" width="9.1640625" style="79" customWidth="1"/>
    <col min="11" max="13" width="5.1640625" style="79" customWidth="1"/>
    <col min="14" max="15" width="9.1640625" style="79" customWidth="1"/>
    <col min="16" max="16" width="5.1640625" style="79" customWidth="1"/>
    <col min="17" max="17" width="18" style="79" customWidth="1"/>
    <col min="18" max="18" width="10.83203125" style="79" customWidth="1"/>
    <col min="19" max="21" width="9.1640625" style="79" customWidth="1"/>
    <col min="22" max="23" width="5.1640625" style="79" customWidth="1"/>
    <col min="24" max="26" width="9.1640625" style="79" customWidth="1"/>
    <col min="27" max="16384" width="8.83203125" style="79"/>
  </cols>
  <sheetData>
    <row r="1" spans="1:23" ht="15">
      <c r="A1" s="77"/>
      <c r="B1" s="80"/>
      <c r="C1" s="80"/>
      <c r="D1" s="80"/>
      <c r="E1" s="80"/>
      <c r="F1" s="80"/>
      <c r="G1" s="80"/>
      <c r="H1" s="80"/>
      <c r="I1" s="80"/>
      <c r="J1" s="80"/>
      <c r="K1" s="80"/>
      <c r="L1" s="77"/>
      <c r="M1" s="80"/>
      <c r="N1" s="80"/>
      <c r="O1" s="80"/>
      <c r="P1" s="80"/>
      <c r="Q1" s="80"/>
      <c r="R1" s="80"/>
      <c r="S1" s="80"/>
      <c r="T1" s="80"/>
      <c r="U1" s="80"/>
      <c r="V1" s="80"/>
      <c r="W1" s="77"/>
    </row>
    <row r="2" spans="1:23" ht="15">
      <c r="A2" s="78"/>
      <c r="B2" s="2"/>
      <c r="C2" s="2"/>
      <c r="D2" s="2"/>
      <c r="E2" s="2"/>
      <c r="F2" s="2"/>
      <c r="G2" s="2"/>
      <c r="H2" s="2"/>
      <c r="I2" s="2"/>
      <c r="J2" s="2"/>
      <c r="K2" s="2"/>
      <c r="L2" s="124"/>
      <c r="M2" s="2"/>
      <c r="N2" s="2"/>
      <c r="O2" s="2"/>
      <c r="P2" s="2"/>
      <c r="Q2" s="2"/>
      <c r="R2" s="2"/>
      <c r="S2" s="2"/>
      <c r="T2" s="2"/>
      <c r="U2" s="2"/>
      <c r="V2" s="2"/>
      <c r="W2" s="81"/>
    </row>
    <row r="3" spans="1:23" ht="15">
      <c r="A3" s="78"/>
      <c r="B3" s="2"/>
      <c r="C3" s="2"/>
      <c r="D3" s="2"/>
      <c r="E3" s="2"/>
      <c r="F3" s="2"/>
      <c r="G3" s="2"/>
      <c r="H3" s="2"/>
      <c r="I3" s="2"/>
      <c r="J3" s="2"/>
      <c r="K3" s="2"/>
      <c r="L3" s="124"/>
      <c r="M3" s="2"/>
      <c r="N3" s="2"/>
      <c r="O3" s="2"/>
      <c r="P3" s="2"/>
      <c r="Q3" s="2"/>
      <c r="R3" s="2"/>
      <c r="S3" s="2"/>
      <c r="T3" s="2"/>
      <c r="U3" s="2"/>
      <c r="V3" s="2"/>
      <c r="W3" s="81"/>
    </row>
    <row r="4" spans="1:23" ht="15">
      <c r="A4" s="78"/>
      <c r="B4" s="2"/>
      <c r="C4" s="133" t="s">
        <v>89</v>
      </c>
      <c r="D4" s="134"/>
      <c r="E4" s="134"/>
      <c r="F4" s="134"/>
      <c r="G4" s="134"/>
      <c r="H4" s="2"/>
      <c r="I4" s="2"/>
      <c r="J4" s="2"/>
      <c r="K4" s="2"/>
      <c r="L4" s="124"/>
      <c r="M4" s="2"/>
      <c r="N4" s="133"/>
      <c r="O4" s="134"/>
      <c r="P4" s="134"/>
      <c r="Q4" s="134"/>
      <c r="R4" s="134"/>
      <c r="S4" s="2"/>
      <c r="T4" s="2"/>
      <c r="U4" s="2"/>
      <c r="V4" s="2"/>
      <c r="W4" s="81"/>
    </row>
    <row r="5" spans="1:23" ht="15">
      <c r="A5" s="78"/>
      <c r="B5" s="2"/>
      <c r="C5" s="134"/>
      <c r="D5" s="134"/>
      <c r="E5" s="134"/>
      <c r="F5" s="134"/>
      <c r="G5" s="134"/>
      <c r="H5" s="2"/>
      <c r="I5" s="2"/>
      <c r="J5" s="2"/>
      <c r="K5" s="2"/>
      <c r="L5" s="124"/>
      <c r="M5" s="2"/>
      <c r="N5" s="134"/>
      <c r="O5" s="134"/>
      <c r="P5" s="134"/>
      <c r="Q5" s="134"/>
      <c r="R5" s="134"/>
      <c r="S5" s="2"/>
      <c r="T5" s="2"/>
      <c r="U5" s="2"/>
      <c r="V5" s="2"/>
      <c r="W5" s="81"/>
    </row>
    <row r="6" spans="1:23" ht="15">
      <c r="A6" s="78"/>
      <c r="B6" s="2"/>
      <c r="C6" s="128" t="s">
        <v>88</v>
      </c>
      <c r="D6" s="129"/>
      <c r="E6" s="129"/>
      <c r="F6" s="129"/>
      <c r="G6" s="129"/>
      <c r="H6" s="2"/>
      <c r="I6" s="2"/>
      <c r="J6" s="2"/>
      <c r="K6" s="2"/>
      <c r="L6" s="124"/>
      <c r="M6" s="2"/>
      <c r="N6" s="135"/>
      <c r="O6" s="136"/>
      <c r="P6" s="136"/>
      <c r="Q6" s="136"/>
      <c r="R6" s="136"/>
      <c r="S6" s="2"/>
      <c r="T6" s="2"/>
      <c r="U6" s="2"/>
      <c r="V6" s="2"/>
      <c r="W6" s="81"/>
    </row>
    <row r="7" spans="1:23" ht="15">
      <c r="A7" s="78"/>
      <c r="B7" s="2"/>
      <c r="C7" s="129"/>
      <c r="D7" s="129"/>
      <c r="E7" s="129"/>
      <c r="F7" s="129"/>
      <c r="G7" s="129"/>
      <c r="H7" s="1"/>
      <c r="I7" s="1"/>
      <c r="J7" s="1"/>
      <c r="K7" s="2"/>
      <c r="L7" s="124"/>
      <c r="M7" s="2"/>
      <c r="N7" s="136"/>
      <c r="O7" s="136"/>
      <c r="P7" s="136"/>
      <c r="Q7" s="136"/>
      <c r="R7" s="136"/>
      <c r="S7" s="1"/>
      <c r="T7" s="1"/>
      <c r="U7" s="1"/>
      <c r="V7" s="2"/>
      <c r="W7" s="81"/>
    </row>
    <row r="8" spans="1:23" ht="15">
      <c r="A8" s="78"/>
      <c r="B8" s="2"/>
      <c r="C8" s="1"/>
      <c r="D8" s="1"/>
      <c r="E8" s="1"/>
      <c r="F8" s="1"/>
      <c r="G8" s="1"/>
      <c r="H8" s="1"/>
      <c r="I8" s="1"/>
      <c r="J8" s="1"/>
      <c r="K8" s="2"/>
      <c r="L8" s="124"/>
      <c r="M8" s="2"/>
      <c r="N8" s="1"/>
      <c r="O8" s="1"/>
      <c r="P8" s="1"/>
      <c r="Q8" s="1"/>
      <c r="R8" s="1"/>
      <c r="S8" s="1"/>
      <c r="T8" s="1"/>
      <c r="U8" s="1"/>
      <c r="V8" s="2"/>
      <c r="W8" s="81"/>
    </row>
    <row r="9" spans="1:23" ht="15" customHeight="1">
      <c r="A9" s="78"/>
      <c r="B9" s="2"/>
      <c r="C9" s="130" t="s">
        <v>106</v>
      </c>
      <c r="D9" s="131"/>
      <c r="E9" s="131"/>
      <c r="F9" s="131"/>
      <c r="G9" s="131"/>
      <c r="H9" s="131"/>
      <c r="I9" s="131"/>
      <c r="J9" s="131"/>
      <c r="K9" s="2"/>
      <c r="L9" s="124"/>
      <c r="M9" s="2"/>
      <c r="N9" s="130" t="s">
        <v>93</v>
      </c>
      <c r="O9" s="131"/>
      <c r="P9" s="131"/>
      <c r="Q9" s="131"/>
      <c r="R9" s="131"/>
      <c r="S9" s="131"/>
      <c r="T9" s="131"/>
      <c r="U9" s="131"/>
      <c r="V9" s="2"/>
      <c r="W9" s="81"/>
    </row>
    <row r="10" spans="1:23" ht="15">
      <c r="A10" s="78"/>
      <c r="B10" s="2"/>
      <c r="C10" s="131"/>
      <c r="D10" s="131"/>
      <c r="E10" s="131"/>
      <c r="F10" s="131"/>
      <c r="G10" s="131"/>
      <c r="H10" s="131"/>
      <c r="I10" s="131"/>
      <c r="J10" s="131"/>
      <c r="K10" s="2"/>
      <c r="L10" s="124"/>
      <c r="M10" s="2"/>
      <c r="N10" s="131"/>
      <c r="O10" s="131"/>
      <c r="P10" s="131"/>
      <c r="Q10" s="131"/>
      <c r="R10" s="131"/>
      <c r="S10" s="131"/>
      <c r="T10" s="131"/>
      <c r="U10" s="131"/>
      <c r="V10" s="2"/>
      <c r="W10" s="81"/>
    </row>
    <row r="11" spans="1:23" ht="15">
      <c r="A11" s="78"/>
      <c r="B11" s="2"/>
      <c r="C11" s="131"/>
      <c r="D11" s="131"/>
      <c r="E11" s="131"/>
      <c r="F11" s="131"/>
      <c r="G11" s="131"/>
      <c r="H11" s="131"/>
      <c r="I11" s="131"/>
      <c r="J11" s="131"/>
      <c r="K11" s="2"/>
      <c r="L11" s="124"/>
      <c r="M11" s="2"/>
      <c r="N11" s="131"/>
      <c r="O11" s="131"/>
      <c r="P11" s="131"/>
      <c r="Q11" s="131"/>
      <c r="R11" s="131"/>
      <c r="S11" s="131"/>
      <c r="T11" s="131"/>
      <c r="U11" s="131"/>
      <c r="V11" s="2"/>
      <c r="W11" s="81"/>
    </row>
    <row r="12" spans="1:23" ht="13.5" customHeight="1">
      <c r="A12" s="78"/>
      <c r="B12" s="2"/>
      <c r="C12" s="131"/>
      <c r="D12" s="131"/>
      <c r="E12" s="131"/>
      <c r="F12" s="131"/>
      <c r="G12" s="131"/>
      <c r="H12" s="131"/>
      <c r="I12" s="131"/>
      <c r="J12" s="131"/>
      <c r="K12" s="2"/>
      <c r="L12" s="124"/>
      <c r="M12" s="2"/>
      <c r="N12" s="131"/>
      <c r="O12" s="131"/>
      <c r="P12" s="131"/>
      <c r="Q12" s="131"/>
      <c r="R12" s="131"/>
      <c r="S12" s="131"/>
      <c r="T12" s="131"/>
      <c r="U12" s="131"/>
      <c r="V12" s="2"/>
      <c r="W12" s="81"/>
    </row>
    <row r="13" spans="1:23" ht="15">
      <c r="A13" s="78"/>
      <c r="B13" s="2"/>
      <c r="C13" s="131"/>
      <c r="D13" s="131"/>
      <c r="E13" s="131"/>
      <c r="F13" s="131"/>
      <c r="G13" s="131"/>
      <c r="H13" s="131"/>
      <c r="I13" s="131"/>
      <c r="J13" s="131"/>
      <c r="K13" s="2"/>
      <c r="L13" s="124"/>
      <c r="M13" s="2"/>
      <c r="N13" s="131"/>
      <c r="O13" s="131"/>
      <c r="P13" s="131"/>
      <c r="Q13" s="131"/>
      <c r="R13" s="131"/>
      <c r="S13" s="131"/>
      <c r="T13" s="131"/>
      <c r="U13" s="131"/>
      <c r="V13" s="2"/>
      <c r="W13" s="81"/>
    </row>
    <row r="14" spans="1:23" ht="15">
      <c r="A14" s="78"/>
      <c r="B14" s="2"/>
      <c r="C14" s="131"/>
      <c r="D14" s="131"/>
      <c r="E14" s="131"/>
      <c r="F14" s="131"/>
      <c r="G14" s="131"/>
      <c r="H14" s="131"/>
      <c r="I14" s="131"/>
      <c r="J14" s="131"/>
      <c r="K14" s="2"/>
      <c r="L14" s="124"/>
      <c r="M14" s="2"/>
      <c r="N14" s="131"/>
      <c r="O14" s="131"/>
      <c r="P14" s="131"/>
      <c r="Q14" s="131"/>
      <c r="R14" s="131"/>
      <c r="S14" s="131"/>
      <c r="T14" s="131"/>
      <c r="U14" s="131"/>
      <c r="V14" s="2"/>
      <c r="W14" s="81"/>
    </row>
    <row r="15" spans="1:23" ht="15">
      <c r="A15" s="78"/>
      <c r="B15" s="2"/>
      <c r="C15" s="131"/>
      <c r="D15" s="131"/>
      <c r="E15" s="131"/>
      <c r="F15" s="131"/>
      <c r="G15" s="131"/>
      <c r="H15" s="131"/>
      <c r="I15" s="131"/>
      <c r="J15" s="131"/>
      <c r="K15" s="2"/>
      <c r="L15" s="124"/>
      <c r="M15" s="2"/>
      <c r="N15" s="131"/>
      <c r="O15" s="131"/>
      <c r="P15" s="131"/>
      <c r="Q15" s="131"/>
      <c r="R15" s="131"/>
      <c r="S15" s="131"/>
      <c r="T15" s="131"/>
      <c r="U15" s="131"/>
      <c r="V15" s="2"/>
      <c r="W15" s="81"/>
    </row>
    <row r="16" spans="1:23" ht="15">
      <c r="A16" s="78"/>
      <c r="B16" s="2"/>
      <c r="C16" s="131"/>
      <c r="D16" s="131"/>
      <c r="E16" s="131"/>
      <c r="F16" s="131"/>
      <c r="G16" s="131"/>
      <c r="H16" s="131"/>
      <c r="I16" s="131"/>
      <c r="J16" s="131"/>
      <c r="K16" s="2"/>
      <c r="L16" s="124"/>
      <c r="M16" s="2"/>
      <c r="N16" s="131"/>
      <c r="O16" s="131"/>
      <c r="P16" s="131"/>
      <c r="Q16" s="131"/>
      <c r="R16" s="131"/>
      <c r="S16" s="131"/>
      <c r="T16" s="131"/>
      <c r="U16" s="131"/>
      <c r="V16" s="2"/>
      <c r="W16" s="81"/>
    </row>
    <row r="17" spans="1:23" ht="15">
      <c r="A17" s="78"/>
      <c r="B17" s="2"/>
      <c r="C17" s="131"/>
      <c r="D17" s="131"/>
      <c r="E17" s="131"/>
      <c r="F17" s="131"/>
      <c r="G17" s="131"/>
      <c r="H17" s="131"/>
      <c r="I17" s="131"/>
      <c r="J17" s="131"/>
      <c r="K17" s="2"/>
      <c r="L17" s="124"/>
      <c r="M17" s="2"/>
      <c r="N17" s="131"/>
      <c r="O17" s="131"/>
      <c r="P17" s="131"/>
      <c r="Q17" s="131"/>
      <c r="R17" s="131"/>
      <c r="S17" s="131"/>
      <c r="T17" s="131"/>
      <c r="U17" s="131"/>
      <c r="V17" s="2"/>
      <c r="W17" s="81"/>
    </row>
    <row r="18" spans="1:23" ht="15">
      <c r="A18" s="78"/>
      <c r="B18" s="2"/>
      <c r="C18" s="131"/>
      <c r="D18" s="131"/>
      <c r="E18" s="131"/>
      <c r="F18" s="131"/>
      <c r="G18" s="131"/>
      <c r="H18" s="131"/>
      <c r="I18" s="131"/>
      <c r="J18" s="131"/>
      <c r="K18" s="2"/>
      <c r="L18" s="124"/>
      <c r="M18" s="2"/>
      <c r="N18" s="131"/>
      <c r="O18" s="131"/>
      <c r="P18" s="131"/>
      <c r="Q18" s="131"/>
      <c r="R18" s="131"/>
      <c r="S18" s="131"/>
      <c r="T18" s="131"/>
      <c r="U18" s="131"/>
      <c r="V18" s="2"/>
      <c r="W18" s="81"/>
    </row>
    <row r="19" spans="1:23" ht="15">
      <c r="A19" s="78"/>
      <c r="B19" s="2"/>
      <c r="C19" s="131"/>
      <c r="D19" s="131"/>
      <c r="E19" s="131"/>
      <c r="F19" s="131"/>
      <c r="G19" s="131"/>
      <c r="H19" s="131"/>
      <c r="I19" s="131"/>
      <c r="J19" s="131"/>
      <c r="K19" s="2"/>
      <c r="L19" s="124"/>
      <c r="M19" s="2"/>
      <c r="N19" s="131"/>
      <c r="O19" s="131"/>
      <c r="P19" s="131"/>
      <c r="Q19" s="131"/>
      <c r="R19" s="131"/>
      <c r="S19" s="131"/>
      <c r="T19" s="131"/>
      <c r="U19" s="131"/>
      <c r="V19" s="2"/>
      <c r="W19" s="81"/>
    </row>
    <row r="20" spans="1:23" ht="15">
      <c r="A20" s="78"/>
      <c r="B20" s="2"/>
      <c r="C20" s="131"/>
      <c r="D20" s="131"/>
      <c r="E20" s="131"/>
      <c r="F20" s="131"/>
      <c r="G20" s="131"/>
      <c r="H20" s="131"/>
      <c r="I20" s="131"/>
      <c r="J20" s="131"/>
      <c r="K20" s="2"/>
      <c r="L20" s="124"/>
      <c r="M20" s="2"/>
      <c r="N20" s="131"/>
      <c r="O20" s="131"/>
      <c r="P20" s="131"/>
      <c r="Q20" s="131"/>
      <c r="R20" s="131"/>
      <c r="S20" s="131"/>
      <c r="T20" s="131"/>
      <c r="U20" s="131"/>
      <c r="V20" s="2"/>
      <c r="W20" s="81"/>
    </row>
    <row r="21" spans="1:23" ht="15">
      <c r="A21" s="78"/>
      <c r="B21" s="2"/>
      <c r="C21" s="131"/>
      <c r="D21" s="131"/>
      <c r="E21" s="131"/>
      <c r="F21" s="131"/>
      <c r="G21" s="131"/>
      <c r="H21" s="131"/>
      <c r="I21" s="131"/>
      <c r="J21" s="131"/>
      <c r="K21" s="2"/>
      <c r="L21" s="124"/>
      <c r="M21" s="2"/>
      <c r="N21" s="131"/>
      <c r="O21" s="131"/>
      <c r="P21" s="131"/>
      <c r="Q21" s="131"/>
      <c r="R21" s="131"/>
      <c r="S21" s="131"/>
      <c r="T21" s="131"/>
      <c r="U21" s="131"/>
      <c r="V21" s="2"/>
      <c r="W21" s="81"/>
    </row>
    <row r="22" spans="1:23" ht="15">
      <c r="A22" s="78"/>
      <c r="B22" s="2"/>
      <c r="C22" s="131"/>
      <c r="D22" s="131"/>
      <c r="E22" s="131"/>
      <c r="F22" s="131"/>
      <c r="G22" s="131"/>
      <c r="H22" s="131"/>
      <c r="I22" s="131"/>
      <c r="J22" s="131"/>
      <c r="K22" s="2"/>
      <c r="L22" s="124"/>
      <c r="M22" s="2"/>
      <c r="N22" s="131"/>
      <c r="O22" s="131"/>
      <c r="P22" s="131"/>
      <c r="Q22" s="131"/>
      <c r="R22" s="131"/>
      <c r="S22" s="131"/>
      <c r="T22" s="131"/>
      <c r="U22" s="131"/>
      <c r="V22" s="2"/>
      <c r="W22" s="81"/>
    </row>
    <row r="23" spans="1:23" ht="15">
      <c r="A23" s="78"/>
      <c r="B23" s="2"/>
      <c r="C23" s="131"/>
      <c r="D23" s="131"/>
      <c r="E23" s="131"/>
      <c r="F23" s="131"/>
      <c r="G23" s="131"/>
      <c r="H23" s="131"/>
      <c r="I23" s="131"/>
      <c r="J23" s="131"/>
      <c r="K23" s="2"/>
      <c r="L23" s="124"/>
      <c r="M23" s="2"/>
      <c r="N23" s="131"/>
      <c r="O23" s="131"/>
      <c r="P23" s="131"/>
      <c r="Q23" s="131"/>
      <c r="R23" s="131"/>
      <c r="S23" s="131"/>
      <c r="T23" s="131"/>
      <c r="U23" s="131"/>
      <c r="V23" s="2"/>
      <c r="W23" s="81"/>
    </row>
    <row r="24" spans="1:23" ht="15">
      <c r="A24" s="78"/>
      <c r="B24" s="2"/>
      <c r="C24" s="131"/>
      <c r="D24" s="131"/>
      <c r="E24" s="131"/>
      <c r="F24" s="131"/>
      <c r="G24" s="131"/>
      <c r="H24" s="131"/>
      <c r="I24" s="131"/>
      <c r="J24" s="131"/>
      <c r="K24" s="2"/>
      <c r="L24" s="124"/>
      <c r="M24" s="2"/>
      <c r="N24" s="131"/>
      <c r="O24" s="131"/>
      <c r="P24" s="131"/>
      <c r="Q24" s="131"/>
      <c r="R24" s="131"/>
      <c r="S24" s="131"/>
      <c r="T24" s="131"/>
      <c r="U24" s="131"/>
      <c r="V24" s="2"/>
      <c r="W24" s="81"/>
    </row>
    <row r="25" spans="1:23" ht="15">
      <c r="A25" s="78"/>
      <c r="B25" s="2"/>
      <c r="C25" s="131"/>
      <c r="D25" s="131"/>
      <c r="E25" s="131"/>
      <c r="F25" s="131"/>
      <c r="G25" s="131"/>
      <c r="H25" s="131"/>
      <c r="I25" s="131"/>
      <c r="J25" s="131"/>
      <c r="K25" s="2"/>
      <c r="L25" s="124"/>
      <c r="M25" s="2"/>
      <c r="N25" s="131"/>
      <c r="O25" s="131"/>
      <c r="P25" s="131"/>
      <c r="Q25" s="131"/>
      <c r="R25" s="131"/>
      <c r="S25" s="131"/>
      <c r="T25" s="131"/>
      <c r="U25" s="131"/>
      <c r="V25" s="2"/>
      <c r="W25" s="81"/>
    </row>
    <row r="26" spans="1:23" ht="15">
      <c r="A26" s="78"/>
      <c r="B26" s="2"/>
      <c r="C26" s="131"/>
      <c r="D26" s="131"/>
      <c r="E26" s="131"/>
      <c r="F26" s="131"/>
      <c r="G26" s="131"/>
      <c r="H26" s="131"/>
      <c r="I26" s="131"/>
      <c r="J26" s="131"/>
      <c r="K26" s="2"/>
      <c r="L26" s="124"/>
      <c r="M26" s="2"/>
      <c r="N26" s="131"/>
      <c r="O26" s="131"/>
      <c r="P26" s="131"/>
      <c r="Q26" s="131"/>
      <c r="R26" s="131"/>
      <c r="S26" s="131"/>
      <c r="T26" s="131"/>
      <c r="U26" s="131"/>
      <c r="V26" s="2"/>
      <c r="W26" s="81"/>
    </row>
    <row r="27" spans="1:23" ht="15">
      <c r="A27" s="78"/>
      <c r="B27" s="2"/>
      <c r="C27" s="131"/>
      <c r="D27" s="131"/>
      <c r="E27" s="131"/>
      <c r="F27" s="131"/>
      <c r="G27" s="131"/>
      <c r="H27" s="131"/>
      <c r="I27" s="131"/>
      <c r="J27" s="131"/>
      <c r="K27" s="2"/>
      <c r="L27" s="124"/>
      <c r="M27" s="2"/>
      <c r="N27" s="131"/>
      <c r="O27" s="131"/>
      <c r="P27" s="131"/>
      <c r="Q27" s="131"/>
      <c r="R27" s="131"/>
      <c r="S27" s="131"/>
      <c r="T27" s="131"/>
      <c r="U27" s="131"/>
      <c r="V27" s="2"/>
      <c r="W27" s="81"/>
    </row>
    <row r="28" spans="1:23" ht="15">
      <c r="A28" s="78"/>
      <c r="B28" s="2"/>
      <c r="C28" s="131"/>
      <c r="D28" s="131"/>
      <c r="E28" s="131"/>
      <c r="F28" s="131"/>
      <c r="G28" s="131"/>
      <c r="H28" s="131"/>
      <c r="I28" s="131"/>
      <c r="J28" s="131"/>
      <c r="K28" s="2"/>
      <c r="L28" s="124"/>
      <c r="M28" s="2"/>
      <c r="N28" s="131"/>
      <c r="O28" s="131"/>
      <c r="P28" s="131"/>
      <c r="Q28" s="131"/>
      <c r="R28" s="131"/>
      <c r="S28" s="131"/>
      <c r="T28" s="131"/>
      <c r="U28" s="131"/>
      <c r="V28" s="2"/>
      <c r="W28" s="81"/>
    </row>
    <row r="29" spans="1:23" ht="15">
      <c r="A29" s="78"/>
      <c r="B29" s="2"/>
      <c r="C29" s="131"/>
      <c r="D29" s="131"/>
      <c r="E29" s="131"/>
      <c r="F29" s="131"/>
      <c r="G29" s="131"/>
      <c r="H29" s="131"/>
      <c r="I29" s="131"/>
      <c r="J29" s="131"/>
      <c r="K29" s="2"/>
      <c r="L29" s="124"/>
      <c r="M29" s="2"/>
      <c r="N29" s="131"/>
      <c r="O29" s="131"/>
      <c r="P29" s="131"/>
      <c r="Q29" s="131"/>
      <c r="R29" s="131"/>
      <c r="S29" s="131"/>
      <c r="T29" s="131"/>
      <c r="U29" s="131"/>
      <c r="V29" s="2"/>
      <c r="W29" s="81"/>
    </row>
    <row r="30" spans="1:23" ht="15">
      <c r="A30" s="78"/>
      <c r="B30" s="2"/>
      <c r="C30" s="131"/>
      <c r="D30" s="131"/>
      <c r="E30" s="131"/>
      <c r="F30" s="131"/>
      <c r="G30" s="131"/>
      <c r="H30" s="131"/>
      <c r="I30" s="131"/>
      <c r="J30" s="131"/>
      <c r="K30" s="2"/>
      <c r="L30" s="124"/>
      <c r="M30" s="2"/>
      <c r="N30" s="131"/>
      <c r="O30" s="131"/>
      <c r="P30" s="131"/>
      <c r="Q30" s="131"/>
      <c r="R30" s="131"/>
      <c r="S30" s="131"/>
      <c r="T30" s="131"/>
      <c r="U30" s="131"/>
      <c r="V30" s="2"/>
      <c r="W30" s="81"/>
    </row>
    <row r="31" spans="1:23" ht="15">
      <c r="A31" s="78"/>
      <c r="B31" s="2"/>
      <c r="C31" s="131"/>
      <c r="D31" s="131"/>
      <c r="E31" s="131"/>
      <c r="F31" s="131"/>
      <c r="G31" s="131"/>
      <c r="H31" s="131"/>
      <c r="I31" s="131"/>
      <c r="J31" s="131"/>
      <c r="K31" s="2"/>
      <c r="L31" s="124"/>
      <c r="M31" s="2"/>
      <c r="N31" s="131"/>
      <c r="O31" s="131"/>
      <c r="P31" s="131"/>
      <c r="Q31" s="131"/>
      <c r="R31" s="131"/>
      <c r="S31" s="131"/>
      <c r="T31" s="131"/>
      <c r="U31" s="131"/>
      <c r="V31" s="2"/>
      <c r="W31" s="81"/>
    </row>
    <row r="32" spans="1:23" ht="15">
      <c r="A32" s="78"/>
      <c r="B32" s="2"/>
      <c r="C32" s="131"/>
      <c r="D32" s="131"/>
      <c r="E32" s="131"/>
      <c r="F32" s="131"/>
      <c r="G32" s="131"/>
      <c r="H32" s="131"/>
      <c r="I32" s="131"/>
      <c r="J32" s="131"/>
      <c r="K32" s="2"/>
      <c r="L32" s="124"/>
      <c r="M32" s="2"/>
      <c r="N32" s="131"/>
      <c r="O32" s="131"/>
      <c r="P32" s="131"/>
      <c r="Q32" s="131"/>
      <c r="R32" s="131"/>
      <c r="S32" s="131"/>
      <c r="T32" s="131"/>
      <c r="U32" s="131"/>
      <c r="V32" s="2"/>
      <c r="W32" s="81"/>
    </row>
    <row r="33" spans="1:23" ht="15">
      <c r="A33" s="78"/>
      <c r="B33" s="2"/>
      <c r="C33" s="131"/>
      <c r="D33" s="131"/>
      <c r="E33" s="131"/>
      <c r="F33" s="131"/>
      <c r="G33" s="131"/>
      <c r="H33" s="131"/>
      <c r="I33" s="131"/>
      <c r="J33" s="131"/>
      <c r="K33" s="2"/>
      <c r="L33" s="124"/>
      <c r="M33" s="2"/>
      <c r="N33" s="131"/>
      <c r="O33" s="131"/>
      <c r="P33" s="131"/>
      <c r="Q33" s="131"/>
      <c r="R33" s="131"/>
      <c r="S33" s="131"/>
      <c r="T33" s="131"/>
      <c r="U33" s="131"/>
      <c r="V33" s="2"/>
      <c r="W33" s="81"/>
    </row>
    <row r="34" spans="1:23" ht="15">
      <c r="A34" s="78"/>
      <c r="B34" s="2"/>
      <c r="C34" s="131"/>
      <c r="D34" s="131"/>
      <c r="E34" s="131"/>
      <c r="F34" s="131"/>
      <c r="G34" s="131"/>
      <c r="H34" s="131"/>
      <c r="I34" s="131"/>
      <c r="J34" s="131"/>
      <c r="K34" s="2"/>
      <c r="L34" s="124"/>
      <c r="M34" s="2"/>
      <c r="N34" s="131"/>
      <c r="O34" s="131"/>
      <c r="P34" s="131"/>
      <c r="Q34" s="131"/>
      <c r="R34" s="131"/>
      <c r="S34" s="131"/>
      <c r="T34" s="131"/>
      <c r="U34" s="131"/>
      <c r="V34" s="2"/>
      <c r="W34" s="81"/>
    </row>
    <row r="35" spans="1:23" ht="15">
      <c r="A35" s="78"/>
      <c r="B35" s="2"/>
      <c r="C35" s="131"/>
      <c r="D35" s="131"/>
      <c r="E35" s="131"/>
      <c r="F35" s="131"/>
      <c r="G35" s="131"/>
      <c r="H35" s="131"/>
      <c r="I35" s="131"/>
      <c r="J35" s="131"/>
      <c r="K35" s="2"/>
      <c r="L35" s="124"/>
      <c r="M35" s="2"/>
      <c r="N35" s="131"/>
      <c r="O35" s="131"/>
      <c r="P35" s="131"/>
      <c r="Q35" s="131"/>
      <c r="R35" s="131"/>
      <c r="S35" s="131"/>
      <c r="T35" s="131"/>
      <c r="U35" s="131"/>
      <c r="V35" s="2"/>
      <c r="W35" s="81"/>
    </row>
    <row r="36" spans="1:23" ht="15">
      <c r="A36" s="78"/>
      <c r="B36" s="2"/>
      <c r="C36" s="131"/>
      <c r="D36" s="131"/>
      <c r="E36" s="131"/>
      <c r="F36" s="131"/>
      <c r="G36" s="131"/>
      <c r="H36" s="131"/>
      <c r="I36" s="131"/>
      <c r="J36" s="131"/>
      <c r="K36" s="2"/>
      <c r="L36" s="124"/>
      <c r="M36" s="2"/>
      <c r="N36" s="131"/>
      <c r="O36" s="131"/>
      <c r="P36" s="131"/>
      <c r="Q36" s="131"/>
      <c r="R36" s="131"/>
      <c r="S36" s="131"/>
      <c r="T36" s="131"/>
      <c r="U36" s="131"/>
      <c r="V36" s="2"/>
      <c r="W36" s="81"/>
    </row>
    <row r="37" spans="1:23" ht="15">
      <c r="A37" s="78"/>
      <c r="B37" s="2"/>
      <c r="C37" s="131"/>
      <c r="D37" s="131"/>
      <c r="E37" s="131"/>
      <c r="F37" s="131"/>
      <c r="G37" s="131"/>
      <c r="H37" s="131"/>
      <c r="I37" s="131"/>
      <c r="J37" s="131"/>
      <c r="K37" s="2"/>
      <c r="L37" s="124"/>
      <c r="M37" s="2"/>
      <c r="N37" s="131"/>
      <c r="O37" s="131"/>
      <c r="P37" s="131"/>
      <c r="Q37" s="131"/>
      <c r="R37" s="131"/>
      <c r="S37" s="131"/>
      <c r="T37" s="131"/>
      <c r="U37" s="131"/>
      <c r="V37" s="2"/>
      <c r="W37" s="81"/>
    </row>
    <row r="38" spans="1:23" ht="15">
      <c r="A38" s="78"/>
      <c r="B38" s="2"/>
      <c r="C38" s="131"/>
      <c r="D38" s="131"/>
      <c r="E38" s="131"/>
      <c r="F38" s="131"/>
      <c r="G38" s="131"/>
      <c r="H38" s="131"/>
      <c r="I38" s="131"/>
      <c r="J38" s="131"/>
      <c r="K38" s="2"/>
      <c r="L38" s="124"/>
      <c r="M38" s="2"/>
      <c r="N38" s="131"/>
      <c r="O38" s="131"/>
      <c r="P38" s="131"/>
      <c r="Q38" s="131"/>
      <c r="R38" s="131"/>
      <c r="S38" s="131"/>
      <c r="T38" s="131"/>
      <c r="U38" s="131"/>
      <c r="V38" s="2"/>
      <c r="W38" s="81"/>
    </row>
    <row r="39" spans="1:23" ht="15">
      <c r="A39" s="78"/>
      <c r="B39" s="2"/>
      <c r="C39" s="131"/>
      <c r="D39" s="131"/>
      <c r="E39" s="131"/>
      <c r="F39" s="131"/>
      <c r="G39" s="131"/>
      <c r="H39" s="131"/>
      <c r="I39" s="131"/>
      <c r="J39" s="131"/>
      <c r="K39" s="2"/>
      <c r="L39" s="124"/>
      <c r="M39" s="2"/>
      <c r="N39" s="131"/>
      <c r="O39" s="131"/>
      <c r="P39" s="131"/>
      <c r="Q39" s="131"/>
      <c r="R39" s="131"/>
      <c r="S39" s="131"/>
      <c r="T39" s="131"/>
      <c r="U39" s="131"/>
      <c r="V39" s="2"/>
      <c r="W39" s="81"/>
    </row>
    <row r="40" spans="1:23" ht="15">
      <c r="A40" s="78"/>
      <c r="B40" s="2"/>
      <c r="C40" s="131"/>
      <c r="D40" s="131"/>
      <c r="E40" s="131"/>
      <c r="F40" s="131"/>
      <c r="G40" s="131"/>
      <c r="H40" s="131"/>
      <c r="I40" s="131"/>
      <c r="J40" s="131"/>
      <c r="K40" s="2"/>
      <c r="L40" s="124"/>
      <c r="M40" s="2"/>
      <c r="N40" s="131"/>
      <c r="O40" s="131"/>
      <c r="P40" s="131"/>
      <c r="Q40" s="131"/>
      <c r="R40" s="131"/>
      <c r="S40" s="131"/>
      <c r="T40" s="131"/>
      <c r="U40" s="131"/>
      <c r="V40" s="2"/>
      <c r="W40" s="81"/>
    </row>
    <row r="41" spans="1:23" ht="15">
      <c r="A41" s="78"/>
      <c r="B41" s="2"/>
      <c r="C41" s="131"/>
      <c r="D41" s="131"/>
      <c r="E41" s="131"/>
      <c r="F41" s="131"/>
      <c r="G41" s="131"/>
      <c r="H41" s="131"/>
      <c r="I41" s="131"/>
      <c r="J41" s="131"/>
      <c r="K41" s="2"/>
      <c r="L41" s="124"/>
      <c r="M41" s="2"/>
      <c r="N41" s="131"/>
      <c r="O41" s="131"/>
      <c r="P41" s="131"/>
      <c r="Q41" s="131"/>
      <c r="R41" s="131"/>
      <c r="S41" s="131"/>
      <c r="T41" s="131"/>
      <c r="U41" s="131"/>
      <c r="V41" s="2"/>
      <c r="W41" s="81"/>
    </row>
    <row r="42" spans="1:23" ht="15">
      <c r="A42" s="78"/>
      <c r="B42" s="2"/>
      <c r="C42" s="131"/>
      <c r="D42" s="131"/>
      <c r="E42" s="131"/>
      <c r="F42" s="131"/>
      <c r="G42" s="131"/>
      <c r="H42" s="131"/>
      <c r="I42" s="131"/>
      <c r="J42" s="131"/>
      <c r="K42" s="2"/>
      <c r="L42" s="124"/>
      <c r="M42" s="2"/>
      <c r="N42" s="131"/>
      <c r="O42" s="131"/>
      <c r="P42" s="131"/>
      <c r="Q42" s="131"/>
      <c r="R42" s="131"/>
      <c r="S42" s="131"/>
      <c r="T42" s="131"/>
      <c r="U42" s="131"/>
      <c r="V42" s="2"/>
      <c r="W42" s="81"/>
    </row>
    <row r="43" spans="1:23" ht="15">
      <c r="A43" s="78"/>
      <c r="B43" s="2"/>
      <c r="C43" s="131"/>
      <c r="D43" s="131"/>
      <c r="E43" s="131"/>
      <c r="F43" s="131"/>
      <c r="G43" s="131"/>
      <c r="H43" s="131"/>
      <c r="I43" s="131"/>
      <c r="J43" s="131"/>
      <c r="K43" s="2"/>
      <c r="L43" s="124"/>
      <c r="M43" s="2"/>
      <c r="N43" s="131"/>
      <c r="O43" s="131"/>
      <c r="P43" s="131"/>
      <c r="Q43" s="131"/>
      <c r="R43" s="131"/>
      <c r="S43" s="131"/>
      <c r="T43" s="131"/>
      <c r="U43" s="131"/>
      <c r="V43" s="2"/>
      <c r="W43" s="81"/>
    </row>
    <row r="44" spans="1:23" ht="15">
      <c r="A44" s="78"/>
      <c r="B44" s="2"/>
      <c r="C44" s="131"/>
      <c r="D44" s="131"/>
      <c r="E44" s="131"/>
      <c r="F44" s="131"/>
      <c r="G44" s="131"/>
      <c r="H44" s="131"/>
      <c r="I44" s="131"/>
      <c r="J44" s="131"/>
      <c r="K44" s="2"/>
      <c r="L44" s="124"/>
      <c r="M44" s="2"/>
      <c r="N44" s="131"/>
      <c r="O44" s="131"/>
      <c r="P44" s="131"/>
      <c r="Q44" s="131"/>
      <c r="R44" s="131"/>
      <c r="S44" s="131"/>
      <c r="T44" s="131"/>
      <c r="U44" s="131"/>
      <c r="V44" s="2"/>
      <c r="W44" s="81"/>
    </row>
    <row r="45" spans="1:23" ht="15">
      <c r="A45" s="78"/>
      <c r="B45" s="2"/>
      <c r="C45" s="131"/>
      <c r="D45" s="131"/>
      <c r="E45" s="131"/>
      <c r="F45" s="131"/>
      <c r="G45" s="131"/>
      <c r="H45" s="131"/>
      <c r="I45" s="131"/>
      <c r="J45" s="131"/>
      <c r="K45" s="2"/>
      <c r="L45" s="124"/>
      <c r="M45" s="2"/>
      <c r="N45" s="131"/>
      <c r="O45" s="131"/>
      <c r="P45" s="131"/>
      <c r="Q45" s="131"/>
      <c r="R45" s="131"/>
      <c r="S45" s="131"/>
      <c r="T45" s="131"/>
      <c r="U45" s="131"/>
      <c r="V45" s="2"/>
      <c r="W45" s="81"/>
    </row>
    <row r="46" spans="1:23" ht="15">
      <c r="A46" s="78"/>
      <c r="B46" s="1"/>
      <c r="C46" s="131"/>
      <c r="D46" s="131"/>
      <c r="E46" s="131"/>
      <c r="F46" s="131"/>
      <c r="G46" s="131"/>
      <c r="H46" s="131"/>
      <c r="I46" s="131"/>
      <c r="J46" s="131"/>
      <c r="K46" s="2"/>
      <c r="L46" s="124"/>
      <c r="M46" s="1"/>
      <c r="N46" s="131"/>
      <c r="O46" s="131"/>
      <c r="P46" s="131"/>
      <c r="Q46" s="131"/>
      <c r="R46" s="131"/>
      <c r="S46" s="131"/>
      <c r="T46" s="131"/>
      <c r="U46" s="131"/>
      <c r="V46" s="2"/>
      <c r="W46" s="81"/>
    </row>
    <row r="47" spans="1:23" ht="15">
      <c r="A47" s="78"/>
      <c r="B47" s="1"/>
      <c r="C47" s="131"/>
      <c r="D47" s="131"/>
      <c r="E47" s="131"/>
      <c r="F47" s="131"/>
      <c r="G47" s="131"/>
      <c r="H47" s="131"/>
      <c r="I47" s="131"/>
      <c r="J47" s="131"/>
      <c r="K47" s="2"/>
      <c r="L47" s="124"/>
      <c r="M47" s="1"/>
      <c r="N47" s="131"/>
      <c r="O47" s="131"/>
      <c r="P47" s="131"/>
      <c r="Q47" s="131"/>
      <c r="R47" s="131"/>
      <c r="S47" s="131"/>
      <c r="T47" s="131"/>
      <c r="U47" s="131"/>
      <c r="V47" s="2"/>
      <c r="W47" s="81"/>
    </row>
    <row r="48" spans="1:23" ht="15">
      <c r="A48" s="78"/>
      <c r="B48" s="1"/>
      <c r="C48" s="131"/>
      <c r="D48" s="131"/>
      <c r="E48" s="131"/>
      <c r="F48" s="131"/>
      <c r="G48" s="131"/>
      <c r="H48" s="131"/>
      <c r="I48" s="131"/>
      <c r="J48" s="131"/>
      <c r="K48" s="2"/>
      <c r="L48" s="124"/>
      <c r="M48" s="1"/>
      <c r="N48" s="131"/>
      <c r="O48" s="131"/>
      <c r="P48" s="131"/>
      <c r="Q48" s="131"/>
      <c r="R48" s="131"/>
      <c r="S48" s="131"/>
      <c r="T48" s="131"/>
      <c r="U48" s="131"/>
      <c r="V48" s="2"/>
      <c r="W48" s="81"/>
    </row>
    <row r="49" spans="1:23" ht="15">
      <c r="A49" s="78"/>
      <c r="B49" s="1"/>
      <c r="C49" s="131"/>
      <c r="D49" s="131"/>
      <c r="E49" s="131"/>
      <c r="F49" s="131"/>
      <c r="G49" s="131"/>
      <c r="H49" s="131"/>
      <c r="I49" s="131"/>
      <c r="J49" s="131"/>
      <c r="K49" s="2"/>
      <c r="L49" s="124"/>
      <c r="M49" s="1"/>
      <c r="N49" s="131"/>
      <c r="O49" s="131"/>
      <c r="P49" s="131"/>
      <c r="Q49" s="131"/>
      <c r="R49" s="131"/>
      <c r="S49" s="131"/>
      <c r="T49" s="131"/>
      <c r="U49" s="131"/>
      <c r="V49" s="2"/>
      <c r="W49" s="81"/>
    </row>
    <row r="50" spans="1:23" ht="15">
      <c r="A50" s="78"/>
      <c r="B50" s="1"/>
      <c r="C50" s="83"/>
      <c r="D50" s="83"/>
      <c r="E50" s="83"/>
      <c r="F50" s="83"/>
      <c r="G50" s="83"/>
      <c r="H50" s="83"/>
      <c r="I50" s="83"/>
      <c r="J50" s="83"/>
      <c r="K50" s="2"/>
      <c r="L50" s="124"/>
      <c r="M50" s="1"/>
      <c r="N50" s="83"/>
      <c r="O50" s="83"/>
      <c r="P50" s="83"/>
      <c r="Q50" s="83"/>
      <c r="R50" s="83"/>
      <c r="S50" s="83"/>
      <c r="T50" s="83"/>
      <c r="U50" s="83"/>
      <c r="V50" s="2"/>
      <c r="W50" s="81"/>
    </row>
    <row r="51" spans="1:23" ht="15">
      <c r="A51" s="78"/>
      <c r="B51" s="1"/>
      <c r="C51" s="132"/>
      <c r="D51" s="132"/>
      <c r="E51" s="132"/>
      <c r="F51" s="132"/>
      <c r="G51" s="132"/>
      <c r="H51" s="132"/>
      <c r="I51" s="132"/>
      <c r="J51" s="132"/>
      <c r="K51" s="2"/>
      <c r="L51" s="124"/>
      <c r="M51" s="1"/>
      <c r="N51" s="132" t="s">
        <v>94</v>
      </c>
      <c r="O51" s="132"/>
      <c r="P51" s="132"/>
      <c r="Q51" s="132"/>
      <c r="R51" s="132"/>
      <c r="S51" s="132"/>
      <c r="T51" s="132"/>
      <c r="U51" s="132"/>
      <c r="V51" s="2"/>
      <c r="W51" s="81"/>
    </row>
    <row r="52" spans="1:23" ht="15">
      <c r="A52" s="78"/>
      <c r="B52" s="2"/>
      <c r="C52" s="2"/>
      <c r="D52" s="2"/>
      <c r="E52" s="2"/>
      <c r="F52" s="2"/>
      <c r="G52" s="2"/>
      <c r="H52" s="2"/>
      <c r="I52" s="2"/>
      <c r="J52" s="2"/>
      <c r="K52" s="2"/>
      <c r="L52" s="124"/>
      <c r="M52" s="2"/>
      <c r="N52" s="2"/>
      <c r="O52" s="2"/>
      <c r="P52" s="2"/>
      <c r="Q52" s="2"/>
      <c r="R52" s="2"/>
      <c r="S52" s="2"/>
      <c r="T52" s="2"/>
      <c r="U52" s="2"/>
      <c r="V52" s="2"/>
      <c r="W52" s="81"/>
    </row>
    <row r="53" spans="1:23" ht="15">
      <c r="A53" s="78"/>
      <c r="B53" s="2"/>
      <c r="C53" s="2"/>
      <c r="D53" s="2"/>
      <c r="E53" s="2"/>
      <c r="F53" s="2"/>
      <c r="G53" s="2"/>
      <c r="H53" s="2"/>
      <c r="I53" s="2"/>
      <c r="J53" s="2"/>
      <c r="K53" s="2"/>
      <c r="L53" s="124"/>
      <c r="M53" s="2"/>
      <c r="N53" s="2"/>
      <c r="O53" s="2"/>
      <c r="P53" s="2"/>
      <c r="Q53" s="2"/>
      <c r="R53" s="2"/>
      <c r="S53" s="2"/>
      <c r="T53" s="2"/>
      <c r="U53" s="2"/>
      <c r="V53" s="2"/>
      <c r="W53" s="81"/>
    </row>
    <row r="54" spans="1:23" ht="15">
      <c r="A54" s="77"/>
      <c r="B54" s="82"/>
      <c r="C54" s="82"/>
      <c r="D54" s="82"/>
      <c r="E54" s="82"/>
      <c r="F54" s="82"/>
      <c r="G54" s="82"/>
      <c r="H54" s="82"/>
      <c r="I54" s="82"/>
      <c r="J54" s="82"/>
      <c r="K54" s="82"/>
      <c r="L54" s="77"/>
      <c r="M54" s="82"/>
      <c r="N54" s="82"/>
      <c r="O54" s="82"/>
      <c r="P54" s="82"/>
      <c r="Q54" s="82"/>
      <c r="R54" s="82"/>
      <c r="S54" s="82"/>
      <c r="T54" s="82"/>
      <c r="U54" s="82"/>
      <c r="V54" s="82"/>
      <c r="W54" s="77"/>
    </row>
    <row r="55" spans="1:23" ht="15">
      <c r="A55" s="77"/>
      <c r="B55" s="77"/>
      <c r="C55" s="77"/>
      <c r="D55" s="77"/>
      <c r="E55" s="77"/>
      <c r="F55" s="77"/>
      <c r="G55" s="77"/>
      <c r="H55" s="77"/>
      <c r="I55" s="77"/>
      <c r="J55" s="77"/>
      <c r="K55" s="77"/>
      <c r="L55" s="77"/>
    </row>
    <row r="56" spans="1:23" ht="15">
      <c r="A56" s="77"/>
      <c r="B56" s="77"/>
      <c r="C56" s="77"/>
      <c r="D56" s="77"/>
      <c r="E56" s="77"/>
      <c r="F56" s="77"/>
      <c r="G56" s="77"/>
      <c r="H56" s="77"/>
      <c r="I56" s="77"/>
      <c r="J56" s="77"/>
      <c r="K56" s="77"/>
      <c r="L56" s="77"/>
    </row>
  </sheetData>
  <sheetProtection sheet="1" objects="1" scenarios="1" selectLockedCells="1"/>
  <mergeCells count="8">
    <mergeCell ref="C6:G7"/>
    <mergeCell ref="C9:J49"/>
    <mergeCell ref="C51:J51"/>
    <mergeCell ref="C4:G5"/>
    <mergeCell ref="N4:R5"/>
    <mergeCell ref="N6:R7"/>
    <mergeCell ref="N9:U49"/>
    <mergeCell ref="N51:U51"/>
  </mergeCells>
  <phoneticPr fontId="0" type="noConversion"/>
  <pageMargins left="0.2" right="0.2" top="0.2" bottom="0.2" header="0.2" footer="0.2"/>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CCFFFF"/>
  </sheetPr>
  <dimension ref="A1:N50"/>
  <sheetViews>
    <sheetView showGridLines="0" workbookViewId="0">
      <selection activeCell="F18" sqref="F18:H18"/>
    </sheetView>
  </sheetViews>
  <sheetFormatPr baseColWidth="10" defaultColWidth="8.83203125" defaultRowHeight="15" customHeight="1" x14ac:dyDescent="0"/>
  <cols>
    <col min="1" max="1" width="7.33203125" style="90" customWidth="1"/>
    <col min="2" max="2" width="5.1640625" style="85" customWidth="1"/>
    <col min="3" max="4" width="9.1640625" style="85" customWidth="1"/>
    <col min="5" max="6" width="5.1640625" style="85" customWidth="1"/>
    <col min="7" max="7" width="18" style="85" customWidth="1"/>
    <col min="8" max="8" width="13.1640625" style="85" customWidth="1"/>
    <col min="9" max="10" width="9.1640625" style="85" customWidth="1"/>
    <col min="11" max="11" width="5.1640625" style="85" customWidth="1"/>
    <col min="12" max="12" width="9.1640625" style="90" customWidth="1"/>
    <col min="13" max="55" width="9.1640625" style="85" customWidth="1"/>
    <col min="56" max="16384" width="8.83203125" style="85"/>
  </cols>
  <sheetData>
    <row r="1" spans="1:13" s="90" customFormat="1" ht="15" customHeight="1">
      <c r="A1" s="87"/>
      <c r="B1" s="88"/>
      <c r="C1" s="88"/>
      <c r="D1" s="88"/>
      <c r="E1" s="88"/>
      <c r="F1" s="88"/>
      <c r="G1" s="88"/>
      <c r="H1" s="88"/>
      <c r="I1" s="88"/>
      <c r="J1" s="88"/>
      <c r="K1" s="88"/>
      <c r="L1" s="89"/>
      <c r="M1" s="89"/>
    </row>
    <row r="2" spans="1:13" ht="15" customHeight="1">
      <c r="A2" s="92"/>
      <c r="B2" s="42"/>
      <c r="C2" s="42"/>
      <c r="D2" s="42"/>
      <c r="E2" s="42"/>
      <c r="F2" s="42"/>
      <c r="G2" s="42"/>
      <c r="H2" s="42"/>
      <c r="I2" s="42"/>
      <c r="J2" s="42"/>
      <c r="K2" s="42"/>
      <c r="L2" s="94"/>
    </row>
    <row r="3" spans="1:13" ht="15" customHeight="1">
      <c r="A3" s="92"/>
      <c r="B3" s="42"/>
      <c r="C3" s="42"/>
      <c r="D3" s="42"/>
      <c r="E3" s="42"/>
      <c r="F3" s="42"/>
      <c r="G3" s="42"/>
      <c r="H3" s="42"/>
      <c r="I3" s="42"/>
      <c r="J3" s="42"/>
      <c r="K3" s="42"/>
      <c r="L3" s="94"/>
    </row>
    <row r="4" spans="1:13" ht="15" customHeight="1">
      <c r="A4" s="92"/>
      <c r="B4" s="42"/>
      <c r="C4" s="137" t="s">
        <v>16</v>
      </c>
      <c r="D4" s="138"/>
      <c r="E4" s="138"/>
      <c r="F4" s="138"/>
      <c r="G4" s="138"/>
      <c r="H4" s="42"/>
      <c r="I4" s="42"/>
      <c r="J4" s="42"/>
      <c r="K4" s="42"/>
      <c r="L4" s="94"/>
    </row>
    <row r="5" spans="1:13" ht="15" customHeight="1">
      <c r="A5" s="92"/>
      <c r="B5" s="42"/>
      <c r="C5" s="138"/>
      <c r="D5" s="138"/>
      <c r="E5" s="138"/>
      <c r="F5" s="138"/>
      <c r="G5" s="138"/>
      <c r="H5" s="42"/>
      <c r="I5" s="42"/>
      <c r="J5" s="42"/>
      <c r="K5" s="42"/>
      <c r="L5" s="94"/>
    </row>
    <row r="6" spans="1:13" ht="15" customHeight="1">
      <c r="A6" s="93"/>
      <c r="B6" s="42"/>
      <c r="C6" s="42"/>
      <c r="D6" s="42"/>
      <c r="E6" s="42"/>
      <c r="F6" s="42"/>
      <c r="G6" s="42"/>
      <c r="H6" s="42"/>
      <c r="I6" s="42"/>
      <c r="J6" s="42"/>
      <c r="K6" s="42"/>
      <c r="L6" s="94"/>
    </row>
    <row r="7" spans="1:13" ht="15" customHeight="1">
      <c r="A7" s="92"/>
      <c r="B7" s="42"/>
      <c r="C7" s="42"/>
      <c r="D7" s="42"/>
      <c r="E7" s="42"/>
      <c r="F7" s="42"/>
      <c r="G7" s="42"/>
      <c r="H7" s="42"/>
      <c r="I7" s="42"/>
      <c r="J7" s="42"/>
      <c r="K7" s="42"/>
      <c r="L7" s="94"/>
    </row>
    <row r="8" spans="1:13" ht="15" customHeight="1">
      <c r="A8" s="92"/>
      <c r="B8" s="42"/>
      <c r="C8" s="43" t="s">
        <v>1</v>
      </c>
      <c r="D8" s="44"/>
      <c r="E8" s="44"/>
      <c r="F8" s="139"/>
      <c r="G8" s="139"/>
      <c r="H8" s="139"/>
      <c r="I8" s="42"/>
      <c r="J8" s="42"/>
      <c r="K8" s="42"/>
      <c r="L8" s="94"/>
    </row>
    <row r="9" spans="1:13" ht="15" customHeight="1">
      <c r="A9" s="92"/>
      <c r="B9" s="42"/>
      <c r="C9" s="44"/>
      <c r="D9" s="45"/>
      <c r="E9" s="45"/>
      <c r="F9" s="44"/>
      <c r="G9" s="44"/>
      <c r="H9" s="44"/>
      <c r="I9" s="46"/>
      <c r="J9" s="42"/>
      <c r="K9" s="42"/>
      <c r="L9" s="94"/>
    </row>
    <row r="10" spans="1:13" ht="15" customHeight="1">
      <c r="A10" s="92"/>
      <c r="B10" s="42"/>
      <c r="C10" s="43" t="s">
        <v>2</v>
      </c>
      <c r="D10" s="45"/>
      <c r="E10" s="45"/>
      <c r="F10" s="139"/>
      <c r="G10" s="139"/>
      <c r="H10" s="139"/>
      <c r="I10" s="46"/>
      <c r="J10" s="42"/>
      <c r="K10" s="42"/>
      <c r="L10" s="94"/>
    </row>
    <row r="11" spans="1:13" ht="15" customHeight="1">
      <c r="A11" s="92"/>
      <c r="B11" s="42"/>
      <c r="C11" s="43" t="s">
        <v>0</v>
      </c>
      <c r="D11" s="45"/>
      <c r="E11" s="45"/>
      <c r="F11" s="139"/>
      <c r="G11" s="139"/>
      <c r="H11" s="139"/>
      <c r="I11" s="46"/>
      <c r="J11" s="42"/>
      <c r="K11" s="42"/>
      <c r="L11" s="94"/>
    </row>
    <row r="12" spans="1:13" ht="15" customHeight="1">
      <c r="A12" s="92"/>
      <c r="B12" s="42"/>
      <c r="C12" s="43" t="s">
        <v>14</v>
      </c>
      <c r="D12" s="45"/>
      <c r="E12" s="45"/>
      <c r="F12" s="139"/>
      <c r="G12" s="139"/>
      <c r="H12" s="139"/>
      <c r="I12" s="46"/>
      <c r="J12" s="42"/>
      <c r="K12" s="42"/>
      <c r="L12" s="94"/>
    </row>
    <row r="13" spans="1:13" ht="15" customHeight="1">
      <c r="A13" s="92"/>
      <c r="B13" s="42"/>
      <c r="C13" s="44"/>
      <c r="D13" s="44"/>
      <c r="E13" s="44"/>
      <c r="F13" s="44"/>
      <c r="G13" s="44"/>
      <c r="H13" s="45"/>
      <c r="I13" s="46"/>
      <c r="J13" s="42"/>
      <c r="K13" s="42"/>
      <c r="L13" s="94"/>
    </row>
    <row r="14" spans="1:13" ht="15" customHeight="1">
      <c r="A14" s="92"/>
      <c r="B14" s="42"/>
      <c r="C14" s="43" t="s">
        <v>12</v>
      </c>
      <c r="D14" s="45"/>
      <c r="E14" s="45"/>
      <c r="F14" s="139"/>
      <c r="G14" s="139"/>
      <c r="H14" s="139"/>
      <c r="I14" s="46"/>
      <c r="J14" s="42"/>
      <c r="K14" s="42"/>
      <c r="L14" s="94"/>
    </row>
    <row r="15" spans="1:13" ht="15" customHeight="1">
      <c r="A15" s="92"/>
      <c r="B15" s="42"/>
      <c r="C15" s="43" t="s">
        <v>0</v>
      </c>
      <c r="D15" s="45"/>
      <c r="E15" s="45"/>
      <c r="F15" s="139"/>
      <c r="G15" s="139"/>
      <c r="H15" s="139"/>
      <c r="I15" s="46"/>
      <c r="J15" s="42"/>
      <c r="K15" s="42"/>
      <c r="L15" s="94"/>
    </row>
    <row r="16" spans="1:13" ht="15" customHeight="1">
      <c r="A16" s="92"/>
      <c r="B16" s="42"/>
      <c r="C16" s="43" t="s">
        <v>3</v>
      </c>
      <c r="D16" s="45"/>
      <c r="E16" s="45"/>
      <c r="F16" s="139"/>
      <c r="G16" s="139"/>
      <c r="H16" s="139"/>
      <c r="I16" s="46"/>
      <c r="J16" s="42"/>
      <c r="K16" s="42"/>
      <c r="L16" s="94"/>
    </row>
    <row r="17" spans="1:12" ht="15" customHeight="1">
      <c r="A17" s="92"/>
      <c r="B17" s="42"/>
      <c r="C17" s="44"/>
      <c r="D17" s="44"/>
      <c r="E17" s="44"/>
      <c r="F17" s="44"/>
      <c r="G17" s="44"/>
      <c r="H17" s="45"/>
      <c r="I17" s="46"/>
      <c r="J17" s="42"/>
      <c r="K17" s="42"/>
      <c r="L17" s="94"/>
    </row>
    <row r="18" spans="1:12" ht="15" customHeight="1">
      <c r="A18" s="92"/>
      <c r="B18" s="42"/>
      <c r="C18" s="43" t="s">
        <v>4</v>
      </c>
      <c r="D18" s="45"/>
      <c r="E18" s="45"/>
      <c r="F18" s="140"/>
      <c r="G18" s="140"/>
      <c r="H18" s="140"/>
      <c r="I18" s="46"/>
      <c r="J18" s="42"/>
      <c r="K18" s="42"/>
      <c r="L18" s="94"/>
    </row>
    <row r="19" spans="1:12" ht="15" customHeight="1">
      <c r="A19" s="92"/>
      <c r="B19" s="42"/>
      <c r="C19" s="43" t="s">
        <v>13</v>
      </c>
      <c r="D19" s="45"/>
      <c r="E19" s="45"/>
      <c r="F19" s="141"/>
      <c r="G19" s="141"/>
      <c r="H19" s="141"/>
      <c r="I19" s="46"/>
      <c r="J19" s="42"/>
      <c r="K19" s="42"/>
      <c r="L19" s="94"/>
    </row>
    <row r="20" spans="1:12" ht="15" customHeight="1">
      <c r="A20" s="92"/>
      <c r="B20" s="42"/>
      <c r="C20" s="44"/>
      <c r="D20" s="44"/>
      <c r="E20" s="44"/>
      <c r="F20" s="44"/>
      <c r="G20" s="44"/>
      <c r="H20" s="45"/>
      <c r="I20" s="46"/>
      <c r="J20" s="46"/>
      <c r="K20" s="42"/>
      <c r="L20" s="94"/>
    </row>
    <row r="21" spans="1:12" ht="15" customHeight="1">
      <c r="A21" s="92"/>
      <c r="B21" s="42"/>
      <c r="C21" s="43" t="s">
        <v>5</v>
      </c>
      <c r="D21" s="45"/>
      <c r="E21" s="45"/>
      <c r="F21" s="5" t="s">
        <v>29</v>
      </c>
      <c r="G21" s="139"/>
      <c r="H21" s="139"/>
      <c r="I21" s="46"/>
      <c r="J21" s="46"/>
      <c r="K21" s="42"/>
      <c r="L21" s="94"/>
    </row>
    <row r="22" spans="1:12" ht="15" customHeight="1">
      <c r="A22" s="92"/>
      <c r="B22" s="42"/>
      <c r="C22" s="43" t="s">
        <v>31</v>
      </c>
      <c r="D22" s="45"/>
      <c r="E22" s="45"/>
      <c r="F22" s="139"/>
      <c r="G22" s="139"/>
      <c r="H22" s="139"/>
      <c r="I22" s="46"/>
      <c r="J22" s="46"/>
      <c r="K22" s="42"/>
      <c r="L22" s="94"/>
    </row>
    <row r="23" spans="1:12" ht="15" customHeight="1">
      <c r="A23" s="92"/>
      <c r="B23" s="42"/>
      <c r="C23" s="43" t="s">
        <v>32</v>
      </c>
      <c r="D23" s="45"/>
      <c r="E23" s="45"/>
      <c r="F23" s="140"/>
      <c r="G23" s="140"/>
      <c r="H23" s="140"/>
      <c r="I23" s="46"/>
      <c r="J23" s="46"/>
      <c r="K23" s="42"/>
      <c r="L23" s="94"/>
    </row>
    <row r="24" spans="1:12" ht="15" customHeight="1">
      <c r="A24" s="92"/>
      <c r="B24" s="42"/>
      <c r="C24" s="42"/>
      <c r="D24" s="42"/>
      <c r="E24" s="42"/>
      <c r="F24" s="42"/>
      <c r="G24" s="42"/>
      <c r="H24" s="42"/>
      <c r="I24" s="42"/>
      <c r="J24" s="42"/>
      <c r="K24" s="42"/>
      <c r="L24" s="94"/>
    </row>
    <row r="25" spans="1:12" ht="15" customHeight="1">
      <c r="A25" s="92"/>
      <c r="B25" s="42"/>
      <c r="C25" s="42"/>
      <c r="D25" s="42"/>
      <c r="E25" s="42"/>
      <c r="F25" s="42"/>
      <c r="G25" s="42"/>
      <c r="H25" s="42"/>
      <c r="I25" s="42"/>
      <c r="J25" s="42"/>
      <c r="K25" s="42"/>
      <c r="L25" s="94"/>
    </row>
    <row r="26" spans="1:12" ht="15" customHeight="1">
      <c r="A26" s="92"/>
      <c r="B26" s="42"/>
      <c r="C26" s="42"/>
      <c r="D26" s="42"/>
      <c r="E26" s="42"/>
      <c r="F26" s="42"/>
      <c r="G26" s="42"/>
      <c r="H26" s="42"/>
      <c r="I26" s="42"/>
      <c r="J26" s="42"/>
      <c r="K26" s="42"/>
      <c r="L26" s="94"/>
    </row>
    <row r="27" spans="1:12" s="90" customFormat="1" ht="15" customHeight="1">
      <c r="B27" s="91"/>
      <c r="C27" s="91"/>
      <c r="D27" s="91"/>
      <c r="E27" s="91"/>
      <c r="F27" s="91"/>
      <c r="G27" s="91"/>
      <c r="H27" s="91"/>
      <c r="I27" s="91"/>
      <c r="J27" s="91"/>
      <c r="K27" s="91"/>
    </row>
    <row r="28" spans="1:12" ht="15" customHeight="1">
      <c r="B28" s="86"/>
      <c r="C28" s="86"/>
      <c r="D28" s="86"/>
      <c r="E28" s="86"/>
      <c r="F28" s="86"/>
      <c r="G28" s="86"/>
      <c r="H28" s="86"/>
      <c r="I28" s="86"/>
      <c r="J28" s="86"/>
      <c r="K28" s="86"/>
    </row>
    <row r="29" spans="1:12" ht="15" customHeight="1">
      <c r="B29" s="86"/>
      <c r="C29" s="86"/>
      <c r="D29" s="86"/>
      <c r="E29" s="86"/>
      <c r="F29" s="86"/>
      <c r="G29" s="86"/>
      <c r="H29" s="86"/>
      <c r="I29" s="86"/>
      <c r="J29" s="86"/>
      <c r="K29" s="86"/>
    </row>
    <row r="49" spans="3:14" ht="15" customHeight="1">
      <c r="N49" s="84"/>
    </row>
    <row r="50" spans="3:14" ht="15" customHeight="1">
      <c r="C50" s="84" t="s">
        <v>9</v>
      </c>
    </row>
  </sheetData>
  <sheetProtection sheet="1" objects="1" scenarios="1" selectLockedCells="1"/>
  <mergeCells count="13">
    <mergeCell ref="F14:H14"/>
    <mergeCell ref="F23:H23"/>
    <mergeCell ref="F15:H15"/>
    <mergeCell ref="F16:H16"/>
    <mergeCell ref="F18:H18"/>
    <mergeCell ref="F19:H19"/>
    <mergeCell ref="F22:H22"/>
    <mergeCell ref="G21:H21"/>
    <mergeCell ref="C4:G5"/>
    <mergeCell ref="F8:H8"/>
    <mergeCell ref="F10:H10"/>
    <mergeCell ref="F11:H11"/>
    <mergeCell ref="F12:H12"/>
  </mergeCells>
  <phoneticPr fontId="0" type="noConversion"/>
  <conditionalFormatting sqref="F8:H8 F10:H12 F14:H16 F22:H23 F21:G21 F18:H19">
    <cfRule type="containsBlanks" dxfId="15" priority="1">
      <formula>LEN(TRIM(F8))=0</formula>
    </cfRule>
  </conditionalFormatting>
  <dataValidations count="1">
    <dataValidation type="list" allowBlank="1" showInputMessage="1" showErrorMessage="1" sqref="F21">
      <formula1>"dhr., mevr."</formula1>
    </dataValidation>
  </dataValidations>
  <pageMargins left="0.2" right="0.2" top="0.2" bottom="0.2" header="0.2" footer="0.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CCFFFF"/>
  </sheetPr>
  <dimension ref="A1:AB202"/>
  <sheetViews>
    <sheetView workbookViewId="0">
      <pane xSplit="3" ySplit="2" topLeftCell="D3" activePane="bottomRight" state="frozen"/>
      <selection pane="topRight"/>
      <selection pane="bottomLeft"/>
      <selection pane="bottomRight" activeCell="B3" sqref="B3"/>
    </sheetView>
  </sheetViews>
  <sheetFormatPr baseColWidth="10" defaultColWidth="32.33203125" defaultRowHeight="12" x14ac:dyDescent="0"/>
  <cols>
    <col min="1" max="1" width="4.5" style="48" customWidth="1"/>
    <col min="2" max="2" width="7.6640625" style="48" customWidth="1"/>
    <col min="3" max="3" width="20.6640625" style="48" customWidth="1"/>
    <col min="4" max="5" width="11.1640625" style="48" customWidth="1"/>
    <col min="6" max="6" width="14" style="99" customWidth="1"/>
    <col min="7" max="7" width="36.33203125" style="48" customWidth="1"/>
    <col min="8" max="26" width="9.1640625" style="48" customWidth="1"/>
    <col min="27" max="27" width="30.33203125" style="48" hidden="1" customWidth="1"/>
    <col min="28" max="28" width="10.1640625" style="48" hidden="1" customWidth="1"/>
    <col min="29" max="35" width="32.33203125" style="48" customWidth="1"/>
    <col min="36" max="16384" width="32.33203125" style="48"/>
  </cols>
  <sheetData>
    <row r="1" spans="1:28" ht="36" customHeight="1">
      <c r="A1" s="47"/>
      <c r="B1" s="142" t="s">
        <v>41</v>
      </c>
      <c r="C1" s="142"/>
      <c r="D1" s="143" t="s">
        <v>40</v>
      </c>
      <c r="E1" s="143"/>
      <c r="F1" s="143"/>
      <c r="G1" s="95" t="s">
        <v>50</v>
      </c>
    </row>
    <row r="2" spans="1:28" ht="40" customHeight="1">
      <c r="B2" s="96" t="s">
        <v>30</v>
      </c>
      <c r="C2" s="96" t="s">
        <v>28</v>
      </c>
      <c r="D2" s="96" t="s">
        <v>10</v>
      </c>
      <c r="E2" s="96" t="s">
        <v>27</v>
      </c>
      <c r="F2" s="97" t="s">
        <v>96</v>
      </c>
      <c r="G2" s="98" t="s">
        <v>6</v>
      </c>
      <c r="AA2" s="48" t="s">
        <v>26</v>
      </c>
    </row>
    <row r="3" spans="1:28">
      <c r="A3" s="49">
        <f>ROWS(C$2:C2)</f>
        <v>1</v>
      </c>
      <c r="B3" s="103"/>
      <c r="C3" s="104"/>
      <c r="D3" s="104"/>
      <c r="E3" s="103"/>
      <c r="F3" s="4"/>
      <c r="G3" s="105"/>
      <c r="AA3" s="48" t="str">
        <f>IFERROR(IF(TRIM(INDEX($B$3:$B$202,_xlfn.AGGREGATE(15,6,(ROW($C$3:$C$202)-ROW($C$3)+1)/($C$3:$C$202&lt;&gt;""),ROWS(A$3:A3))))&lt;&gt;"",TRIM(INDEX($B$3:$B$202,_xlfn.AGGREGATE(15,6,(ROW($C$3:$C$202)-ROW($C$3)+1)/($C$3:$C$202&lt;&gt;""),ROWS(A$3:A3))))&amp;" ","")&amp;IF(TRIM(INDEX($D$3:$D$202,_xlfn.AGGREGATE(15,6,(ROW($C$3:$C$202)-ROW($C$3)+1)/($C$3:$C$202&lt;&gt;""),ROWS(A$3:A3))))&lt;&gt;"",IF(TRIM(INDEX($E$3:$E$202,_xlfn.AGGREGATE(15,6,(ROW($C$3:$C$202)-ROW($C$3)+1)/($C$3:$C$202&lt;&gt;""),ROWS(A$3:A3))))&lt;&gt;"",TRIM(INDEX($E$3:$E$202,_xlfn.AGGREGATE(15,6,(ROW($C$3:$C$202)-ROW($C$3)+1)/($C$3:$C$202&lt;&gt;""),ROWS(A$3:A3))))&amp;" ("&amp;TRIM(INDEX($D$3:$D$202,_xlfn.AGGREGATE(15,6,(ROW($C$3:$C$202)-ROW($C$3)+1)/($C$3:$C$202&lt;&gt;""),ROWS(A$3:A3))))&amp;")",TRIM(INDEX($D$3:$D$202,_xlfn.AGGREGATE(15,6,(ROW($C$3:$C$202)-ROW($C$3)+1)/($C$3:$C$202&lt;&gt;""),ROWS(A$3:A3))))),TRIM(INDEX($E$3:$E$202,_xlfn.AGGREGATE(15,6,(ROW($C$3:$C$202)-ROW($C$3)+1)/($C$3:$C$202&lt;&gt;""),ROWS(A$3:A3)))) )&amp;" "&amp;TRIM(INDEX($C$3:$C$202,_xlfn.AGGREGATE(15,6,(ROW($C$3:$C$202)-ROW($C$3)+1)/($C$3:$C$202&lt;&gt;""),ROWS(A$3:A3)))),"")</f>
        <v/>
      </c>
      <c r="AB3" s="48" t="str">
        <f>IFERROR(INDEX($A$3:$A$202,_xlfn.AGGREGATE(15,6,(ROW($C$3:$C$202)-ROW($C$3)+1)/($C$3:$C$202&lt;&gt;""),ROWS(A$3:A3))),"")</f>
        <v/>
      </c>
    </row>
    <row r="4" spans="1:28">
      <c r="A4" s="49">
        <f>ROWS(C$2:C3)</f>
        <v>2</v>
      </c>
      <c r="B4" s="103"/>
      <c r="C4" s="104"/>
      <c r="D4" s="104"/>
      <c r="E4" s="103"/>
      <c r="F4" s="4"/>
      <c r="G4" s="105"/>
      <c r="AA4" s="48" t="str">
        <f>IFERROR(IF(TRIM(INDEX($B$3:$B$202,_xlfn.AGGREGATE(15,6,(ROW($C$3:$C$202)-ROW($C$3)+1)/($C$3:$C$202&lt;&gt;""),ROWS(A$3:A4))))&lt;&gt;"",TRIM(INDEX($B$3:$B$202,_xlfn.AGGREGATE(15,6,(ROW($C$3:$C$202)-ROW($C$3)+1)/($C$3:$C$202&lt;&gt;""),ROWS(A$3:A4))))&amp;" ","")&amp;IF(TRIM(INDEX($D$3:$D$202,_xlfn.AGGREGATE(15,6,(ROW($C$3:$C$202)-ROW($C$3)+1)/($C$3:$C$202&lt;&gt;""),ROWS(A$3:A4))))&lt;&gt;"",IF(TRIM(INDEX($E$3:$E$202,_xlfn.AGGREGATE(15,6,(ROW($C$3:$C$202)-ROW($C$3)+1)/($C$3:$C$202&lt;&gt;""),ROWS(A$3:A4))))&lt;&gt;"",TRIM(INDEX($E$3:$E$202,_xlfn.AGGREGATE(15,6,(ROW($C$3:$C$202)-ROW($C$3)+1)/($C$3:$C$202&lt;&gt;""),ROWS(A$3:A4))))&amp;" ("&amp;TRIM(INDEX($D$3:$D$202,_xlfn.AGGREGATE(15,6,(ROW($C$3:$C$202)-ROW($C$3)+1)/($C$3:$C$202&lt;&gt;""),ROWS(A$3:A4))))&amp;")",TRIM(INDEX($D$3:$D$202,_xlfn.AGGREGATE(15,6,(ROW($C$3:$C$202)-ROW($C$3)+1)/($C$3:$C$202&lt;&gt;""),ROWS(A$3:A4))))),TRIM(INDEX($E$3:$E$202,_xlfn.AGGREGATE(15,6,(ROW($C$3:$C$202)-ROW($C$3)+1)/($C$3:$C$202&lt;&gt;""),ROWS(A$3:A4)))) )&amp;" "&amp;TRIM(INDEX($C$3:$C$202,_xlfn.AGGREGATE(15,6,(ROW($C$3:$C$202)-ROW($C$3)+1)/($C$3:$C$202&lt;&gt;""),ROWS(A$3:A4)))),"")</f>
        <v/>
      </c>
      <c r="AB4" s="48" t="str">
        <f>IFERROR(INDEX($A$3:$A$202,_xlfn.AGGREGATE(15,6,(ROW($C$3:$C$202)-ROW($C$3)+1)/($C$3:$C$202&lt;&gt;""),ROWS(A$3:A4))),"")</f>
        <v/>
      </c>
    </row>
    <row r="5" spans="1:28">
      <c r="A5" s="49">
        <f>ROWS(C$2:C4)</f>
        <v>3</v>
      </c>
      <c r="B5" s="103"/>
      <c r="C5" s="104"/>
      <c r="D5" s="104"/>
      <c r="E5" s="103"/>
      <c r="F5" s="4"/>
      <c r="G5" s="105"/>
      <c r="AA5" s="48" t="str">
        <f>IFERROR(IF(TRIM(INDEX($B$3:$B$202,_xlfn.AGGREGATE(15,6,(ROW($C$3:$C$202)-ROW($C$3)+1)/($C$3:$C$202&lt;&gt;""),ROWS(A$3:A5))))&lt;&gt;"",TRIM(INDEX($B$3:$B$202,_xlfn.AGGREGATE(15,6,(ROW($C$3:$C$202)-ROW($C$3)+1)/($C$3:$C$202&lt;&gt;""),ROWS(A$3:A5))))&amp;" ","")&amp;IF(TRIM(INDEX($D$3:$D$202,_xlfn.AGGREGATE(15,6,(ROW($C$3:$C$202)-ROW($C$3)+1)/($C$3:$C$202&lt;&gt;""),ROWS(A$3:A5))))&lt;&gt;"",IF(TRIM(INDEX($E$3:$E$202,_xlfn.AGGREGATE(15,6,(ROW($C$3:$C$202)-ROW($C$3)+1)/($C$3:$C$202&lt;&gt;""),ROWS(A$3:A5))))&lt;&gt;"",TRIM(INDEX($E$3:$E$202,_xlfn.AGGREGATE(15,6,(ROW($C$3:$C$202)-ROW($C$3)+1)/($C$3:$C$202&lt;&gt;""),ROWS(A$3:A5))))&amp;" ("&amp;TRIM(INDEX($D$3:$D$202,_xlfn.AGGREGATE(15,6,(ROW($C$3:$C$202)-ROW($C$3)+1)/($C$3:$C$202&lt;&gt;""),ROWS(A$3:A5))))&amp;")",TRIM(INDEX($D$3:$D$202,_xlfn.AGGREGATE(15,6,(ROW($C$3:$C$202)-ROW($C$3)+1)/($C$3:$C$202&lt;&gt;""),ROWS(A$3:A5))))),TRIM(INDEX($E$3:$E$202,_xlfn.AGGREGATE(15,6,(ROW($C$3:$C$202)-ROW($C$3)+1)/($C$3:$C$202&lt;&gt;""),ROWS(A$3:A5)))) )&amp;" "&amp;TRIM(INDEX($C$3:$C$202,_xlfn.AGGREGATE(15,6,(ROW($C$3:$C$202)-ROW($C$3)+1)/($C$3:$C$202&lt;&gt;""),ROWS(A$3:A5)))),"")</f>
        <v/>
      </c>
      <c r="AB5" s="48" t="str">
        <f>IFERROR(INDEX($A$3:$A$202,_xlfn.AGGREGATE(15,6,(ROW($C$3:$C$202)-ROW($C$3)+1)/($C$3:$C$202&lt;&gt;""),ROWS(A$3:A5))),"")</f>
        <v/>
      </c>
    </row>
    <row r="6" spans="1:28">
      <c r="A6" s="49">
        <f>ROWS(C$2:C5)</f>
        <v>4</v>
      </c>
      <c r="B6" s="103"/>
      <c r="C6" s="104"/>
      <c r="D6" s="104"/>
      <c r="E6" s="103"/>
      <c r="F6" s="4"/>
      <c r="G6" s="105"/>
      <c r="AA6" s="48" t="str">
        <f>IFERROR(IF(TRIM(INDEX($B$3:$B$202,_xlfn.AGGREGATE(15,6,(ROW($C$3:$C$202)-ROW($C$3)+1)/($C$3:$C$202&lt;&gt;""),ROWS(A$3:A6))))&lt;&gt;"",TRIM(INDEX($B$3:$B$202,_xlfn.AGGREGATE(15,6,(ROW($C$3:$C$202)-ROW($C$3)+1)/($C$3:$C$202&lt;&gt;""),ROWS(A$3:A6))))&amp;" ","")&amp;IF(TRIM(INDEX($D$3:$D$202,_xlfn.AGGREGATE(15,6,(ROW($C$3:$C$202)-ROW($C$3)+1)/($C$3:$C$202&lt;&gt;""),ROWS(A$3:A6))))&lt;&gt;"",IF(TRIM(INDEX($E$3:$E$202,_xlfn.AGGREGATE(15,6,(ROW($C$3:$C$202)-ROW($C$3)+1)/($C$3:$C$202&lt;&gt;""),ROWS(A$3:A6))))&lt;&gt;"",TRIM(INDEX($E$3:$E$202,_xlfn.AGGREGATE(15,6,(ROW($C$3:$C$202)-ROW($C$3)+1)/($C$3:$C$202&lt;&gt;""),ROWS(A$3:A6))))&amp;" ("&amp;TRIM(INDEX($D$3:$D$202,_xlfn.AGGREGATE(15,6,(ROW($C$3:$C$202)-ROW($C$3)+1)/($C$3:$C$202&lt;&gt;""),ROWS(A$3:A6))))&amp;")",TRIM(INDEX($D$3:$D$202,_xlfn.AGGREGATE(15,6,(ROW($C$3:$C$202)-ROW($C$3)+1)/($C$3:$C$202&lt;&gt;""),ROWS(A$3:A6))))),TRIM(INDEX($E$3:$E$202,_xlfn.AGGREGATE(15,6,(ROW($C$3:$C$202)-ROW($C$3)+1)/($C$3:$C$202&lt;&gt;""),ROWS(A$3:A6)))) )&amp;" "&amp;TRIM(INDEX($C$3:$C$202,_xlfn.AGGREGATE(15,6,(ROW($C$3:$C$202)-ROW($C$3)+1)/($C$3:$C$202&lt;&gt;""),ROWS(A$3:A6)))),"")</f>
        <v/>
      </c>
      <c r="AB6" s="48" t="str">
        <f>IFERROR(INDEX($A$3:$A$202,_xlfn.AGGREGATE(15,6,(ROW($C$3:$C$202)-ROW($C$3)+1)/($C$3:$C$202&lt;&gt;""),ROWS(A$3:A6))),"")</f>
        <v/>
      </c>
    </row>
    <row r="7" spans="1:28">
      <c r="A7" s="49">
        <f>ROWS(C$2:C6)</f>
        <v>5</v>
      </c>
      <c r="B7" s="103"/>
      <c r="C7" s="104"/>
      <c r="D7" s="104"/>
      <c r="E7" s="103"/>
      <c r="F7" s="4"/>
      <c r="G7" s="105"/>
      <c r="AA7" s="48" t="str">
        <f>IFERROR(IF(TRIM(INDEX($B$3:$B$202,_xlfn.AGGREGATE(15,6,(ROW($C$3:$C$202)-ROW($C$3)+1)/($C$3:$C$202&lt;&gt;""),ROWS(A$3:A7))))&lt;&gt;"",TRIM(INDEX($B$3:$B$202,_xlfn.AGGREGATE(15,6,(ROW($C$3:$C$202)-ROW($C$3)+1)/($C$3:$C$202&lt;&gt;""),ROWS(A$3:A7))))&amp;" ","")&amp;IF(TRIM(INDEX($D$3:$D$202,_xlfn.AGGREGATE(15,6,(ROW($C$3:$C$202)-ROW($C$3)+1)/($C$3:$C$202&lt;&gt;""),ROWS(A$3:A7))))&lt;&gt;"",IF(TRIM(INDEX($E$3:$E$202,_xlfn.AGGREGATE(15,6,(ROW($C$3:$C$202)-ROW($C$3)+1)/($C$3:$C$202&lt;&gt;""),ROWS(A$3:A7))))&lt;&gt;"",TRIM(INDEX($E$3:$E$202,_xlfn.AGGREGATE(15,6,(ROW($C$3:$C$202)-ROW($C$3)+1)/($C$3:$C$202&lt;&gt;""),ROWS(A$3:A7))))&amp;" ("&amp;TRIM(INDEX($D$3:$D$202,_xlfn.AGGREGATE(15,6,(ROW($C$3:$C$202)-ROW($C$3)+1)/($C$3:$C$202&lt;&gt;""),ROWS(A$3:A7))))&amp;")",TRIM(INDEX($D$3:$D$202,_xlfn.AGGREGATE(15,6,(ROW($C$3:$C$202)-ROW($C$3)+1)/($C$3:$C$202&lt;&gt;""),ROWS(A$3:A7))))),TRIM(INDEX($E$3:$E$202,_xlfn.AGGREGATE(15,6,(ROW($C$3:$C$202)-ROW($C$3)+1)/($C$3:$C$202&lt;&gt;""),ROWS(A$3:A7)))) )&amp;" "&amp;TRIM(INDEX($C$3:$C$202,_xlfn.AGGREGATE(15,6,(ROW($C$3:$C$202)-ROW($C$3)+1)/($C$3:$C$202&lt;&gt;""),ROWS(A$3:A7)))),"")</f>
        <v/>
      </c>
      <c r="AB7" s="48" t="str">
        <f>IFERROR(INDEX($A$3:$A$202,_xlfn.AGGREGATE(15,6,(ROW($C$3:$C$202)-ROW($C$3)+1)/($C$3:$C$202&lt;&gt;""),ROWS(A$3:A7))),"")</f>
        <v/>
      </c>
    </row>
    <row r="8" spans="1:28" ht="12" customHeight="1">
      <c r="A8" s="49">
        <f>ROWS(C$2:C7)</f>
        <v>6</v>
      </c>
      <c r="B8" s="103"/>
      <c r="C8" s="104"/>
      <c r="D8" s="104"/>
      <c r="E8" s="103"/>
      <c r="F8" s="4"/>
      <c r="G8" s="105"/>
      <c r="AA8" s="48" t="str">
        <f>IFERROR(IF(TRIM(INDEX($B$3:$B$202,_xlfn.AGGREGATE(15,6,(ROW($C$3:$C$202)-ROW($C$3)+1)/($C$3:$C$202&lt;&gt;""),ROWS(A$3:A8))))&lt;&gt;"",TRIM(INDEX($B$3:$B$202,_xlfn.AGGREGATE(15,6,(ROW($C$3:$C$202)-ROW($C$3)+1)/($C$3:$C$202&lt;&gt;""),ROWS(A$3:A8))))&amp;" ","")&amp;IF(TRIM(INDEX($D$3:$D$202,_xlfn.AGGREGATE(15,6,(ROW($C$3:$C$202)-ROW($C$3)+1)/($C$3:$C$202&lt;&gt;""),ROWS(A$3:A8))))&lt;&gt;"",IF(TRIM(INDEX($E$3:$E$202,_xlfn.AGGREGATE(15,6,(ROW($C$3:$C$202)-ROW($C$3)+1)/($C$3:$C$202&lt;&gt;""),ROWS(A$3:A8))))&lt;&gt;"",TRIM(INDEX($E$3:$E$202,_xlfn.AGGREGATE(15,6,(ROW($C$3:$C$202)-ROW($C$3)+1)/($C$3:$C$202&lt;&gt;""),ROWS(A$3:A8))))&amp;" ("&amp;TRIM(INDEX($D$3:$D$202,_xlfn.AGGREGATE(15,6,(ROW($C$3:$C$202)-ROW($C$3)+1)/($C$3:$C$202&lt;&gt;""),ROWS(A$3:A8))))&amp;")",TRIM(INDEX($D$3:$D$202,_xlfn.AGGREGATE(15,6,(ROW($C$3:$C$202)-ROW($C$3)+1)/($C$3:$C$202&lt;&gt;""),ROWS(A$3:A8))))),TRIM(INDEX($E$3:$E$202,_xlfn.AGGREGATE(15,6,(ROW($C$3:$C$202)-ROW($C$3)+1)/($C$3:$C$202&lt;&gt;""),ROWS(A$3:A8)))) )&amp;" "&amp;TRIM(INDEX($C$3:$C$202,_xlfn.AGGREGATE(15,6,(ROW($C$3:$C$202)-ROW($C$3)+1)/($C$3:$C$202&lt;&gt;""),ROWS(A$3:A8)))),"")</f>
        <v/>
      </c>
      <c r="AB8" s="48" t="str">
        <f>IFERROR(INDEX($A$3:$A$202,_xlfn.AGGREGATE(15,6,(ROW($C$3:$C$202)-ROW($C$3)+1)/($C$3:$C$202&lt;&gt;""),ROWS(A$3:A8))),"")</f>
        <v/>
      </c>
    </row>
    <row r="9" spans="1:28">
      <c r="A9" s="49">
        <f>ROWS(C$2:C8)</f>
        <v>7</v>
      </c>
      <c r="B9" s="103"/>
      <c r="C9" s="104"/>
      <c r="D9" s="104"/>
      <c r="E9" s="103"/>
      <c r="F9" s="4"/>
      <c r="G9" s="105"/>
      <c r="AA9" s="48" t="str">
        <f>IFERROR(IF(TRIM(INDEX($B$3:$B$202,_xlfn.AGGREGATE(15,6,(ROW($C$3:$C$202)-ROW($C$3)+1)/($C$3:$C$202&lt;&gt;""),ROWS(A$3:A9))))&lt;&gt;"",TRIM(INDEX($B$3:$B$202,_xlfn.AGGREGATE(15,6,(ROW($C$3:$C$202)-ROW($C$3)+1)/($C$3:$C$202&lt;&gt;""),ROWS(A$3:A9))))&amp;" ","")&amp;IF(TRIM(INDEX($D$3:$D$202,_xlfn.AGGREGATE(15,6,(ROW($C$3:$C$202)-ROW($C$3)+1)/($C$3:$C$202&lt;&gt;""),ROWS(A$3:A9))))&lt;&gt;"",IF(TRIM(INDEX($E$3:$E$202,_xlfn.AGGREGATE(15,6,(ROW($C$3:$C$202)-ROW($C$3)+1)/($C$3:$C$202&lt;&gt;""),ROWS(A$3:A9))))&lt;&gt;"",TRIM(INDEX($E$3:$E$202,_xlfn.AGGREGATE(15,6,(ROW($C$3:$C$202)-ROW($C$3)+1)/($C$3:$C$202&lt;&gt;""),ROWS(A$3:A9))))&amp;" ("&amp;TRIM(INDEX($D$3:$D$202,_xlfn.AGGREGATE(15,6,(ROW($C$3:$C$202)-ROW($C$3)+1)/($C$3:$C$202&lt;&gt;""),ROWS(A$3:A9))))&amp;")",TRIM(INDEX($D$3:$D$202,_xlfn.AGGREGATE(15,6,(ROW($C$3:$C$202)-ROW($C$3)+1)/($C$3:$C$202&lt;&gt;""),ROWS(A$3:A9))))),TRIM(INDEX($E$3:$E$202,_xlfn.AGGREGATE(15,6,(ROW($C$3:$C$202)-ROW($C$3)+1)/($C$3:$C$202&lt;&gt;""),ROWS(A$3:A9)))) )&amp;" "&amp;TRIM(INDEX($C$3:$C$202,_xlfn.AGGREGATE(15,6,(ROW($C$3:$C$202)-ROW($C$3)+1)/($C$3:$C$202&lt;&gt;""),ROWS(A$3:A9)))),"")</f>
        <v/>
      </c>
      <c r="AB9" s="48" t="str">
        <f>IFERROR(INDEX($A$3:$A$202,_xlfn.AGGREGATE(15,6,(ROW($C$3:$C$202)-ROW($C$3)+1)/($C$3:$C$202&lt;&gt;""),ROWS(A$3:A9))),"")</f>
        <v/>
      </c>
    </row>
    <row r="10" spans="1:28">
      <c r="A10" s="49">
        <f>ROWS(C$2:C9)</f>
        <v>8</v>
      </c>
      <c r="B10" s="103"/>
      <c r="C10" s="104"/>
      <c r="D10" s="104"/>
      <c r="E10" s="106"/>
      <c r="F10" s="4"/>
      <c r="G10" s="105"/>
      <c r="AA10" s="48" t="str">
        <f>IFERROR(IF(TRIM(INDEX($B$3:$B$202,_xlfn.AGGREGATE(15,6,(ROW($C$3:$C$202)-ROW($C$3)+1)/($C$3:$C$202&lt;&gt;""),ROWS(A$3:A10))))&lt;&gt;"",TRIM(INDEX($B$3:$B$202,_xlfn.AGGREGATE(15,6,(ROW($C$3:$C$202)-ROW($C$3)+1)/($C$3:$C$202&lt;&gt;""),ROWS(A$3:A10))))&amp;" ","")&amp;IF(TRIM(INDEX($D$3:$D$202,_xlfn.AGGREGATE(15,6,(ROW($C$3:$C$202)-ROW($C$3)+1)/($C$3:$C$202&lt;&gt;""),ROWS(A$3:A10))))&lt;&gt;"",IF(TRIM(INDEX($E$3:$E$202,_xlfn.AGGREGATE(15,6,(ROW($C$3:$C$202)-ROW($C$3)+1)/($C$3:$C$202&lt;&gt;""),ROWS(A$3:A10))))&lt;&gt;"",TRIM(INDEX($E$3:$E$202,_xlfn.AGGREGATE(15,6,(ROW($C$3:$C$202)-ROW($C$3)+1)/($C$3:$C$202&lt;&gt;""),ROWS(A$3:A10))))&amp;" ("&amp;TRIM(INDEX($D$3:$D$202,_xlfn.AGGREGATE(15,6,(ROW($C$3:$C$202)-ROW($C$3)+1)/($C$3:$C$202&lt;&gt;""),ROWS(A$3:A10))))&amp;")",TRIM(INDEX($D$3:$D$202,_xlfn.AGGREGATE(15,6,(ROW($C$3:$C$202)-ROW($C$3)+1)/($C$3:$C$202&lt;&gt;""),ROWS(A$3:A10))))),TRIM(INDEX($E$3:$E$202,_xlfn.AGGREGATE(15,6,(ROW($C$3:$C$202)-ROW($C$3)+1)/($C$3:$C$202&lt;&gt;""),ROWS(A$3:A10)))) )&amp;" "&amp;TRIM(INDEX($C$3:$C$202,_xlfn.AGGREGATE(15,6,(ROW($C$3:$C$202)-ROW($C$3)+1)/($C$3:$C$202&lt;&gt;""),ROWS(A$3:A10)))),"")</f>
        <v/>
      </c>
      <c r="AB10" s="48" t="str">
        <f>IFERROR(INDEX($A$3:$A$202,_xlfn.AGGREGATE(15,6,(ROW($C$3:$C$202)-ROW($C$3)+1)/($C$3:$C$202&lt;&gt;""),ROWS(A$3:A10))),"")</f>
        <v/>
      </c>
    </row>
    <row r="11" spans="1:28">
      <c r="A11" s="49">
        <f>ROWS(C$2:C10)</f>
        <v>9</v>
      </c>
      <c r="B11" s="103"/>
      <c r="C11" s="107"/>
      <c r="D11" s="107"/>
      <c r="E11" s="103"/>
      <c r="F11" s="50"/>
      <c r="G11" s="105"/>
      <c r="AA11" s="48" t="str">
        <f>IFERROR(IF(TRIM(INDEX($B$3:$B$202,_xlfn.AGGREGATE(15,6,(ROW($C$3:$C$202)-ROW($C$3)+1)/($C$3:$C$202&lt;&gt;""),ROWS(A$3:A11))))&lt;&gt;"",TRIM(INDEX($B$3:$B$202,_xlfn.AGGREGATE(15,6,(ROW($C$3:$C$202)-ROW($C$3)+1)/($C$3:$C$202&lt;&gt;""),ROWS(A$3:A11))))&amp;" ","")&amp;IF(TRIM(INDEX($D$3:$D$202,_xlfn.AGGREGATE(15,6,(ROW($C$3:$C$202)-ROW($C$3)+1)/($C$3:$C$202&lt;&gt;""),ROWS(A$3:A11))))&lt;&gt;"",IF(TRIM(INDEX($E$3:$E$202,_xlfn.AGGREGATE(15,6,(ROW($C$3:$C$202)-ROW($C$3)+1)/($C$3:$C$202&lt;&gt;""),ROWS(A$3:A11))))&lt;&gt;"",TRIM(INDEX($E$3:$E$202,_xlfn.AGGREGATE(15,6,(ROW($C$3:$C$202)-ROW($C$3)+1)/($C$3:$C$202&lt;&gt;""),ROWS(A$3:A11))))&amp;" ("&amp;TRIM(INDEX($D$3:$D$202,_xlfn.AGGREGATE(15,6,(ROW($C$3:$C$202)-ROW($C$3)+1)/($C$3:$C$202&lt;&gt;""),ROWS(A$3:A11))))&amp;")",TRIM(INDEX($D$3:$D$202,_xlfn.AGGREGATE(15,6,(ROW($C$3:$C$202)-ROW($C$3)+1)/($C$3:$C$202&lt;&gt;""),ROWS(A$3:A11))))),TRIM(INDEX($E$3:$E$202,_xlfn.AGGREGATE(15,6,(ROW($C$3:$C$202)-ROW($C$3)+1)/($C$3:$C$202&lt;&gt;""),ROWS(A$3:A11)))) )&amp;" "&amp;TRIM(INDEX($C$3:$C$202,_xlfn.AGGREGATE(15,6,(ROW($C$3:$C$202)-ROW($C$3)+1)/($C$3:$C$202&lt;&gt;""),ROWS(A$3:A11)))),"")</f>
        <v/>
      </c>
      <c r="AB11" s="48" t="str">
        <f>IFERROR(INDEX($A$3:$A$202,_xlfn.AGGREGATE(15,6,(ROW($C$3:$C$202)-ROW($C$3)+1)/($C$3:$C$202&lt;&gt;""),ROWS(A$3:A11))),"")</f>
        <v/>
      </c>
    </row>
    <row r="12" spans="1:28">
      <c r="A12" s="49">
        <f>ROWS(C$2:C11)</f>
        <v>10</v>
      </c>
      <c r="B12" s="103"/>
      <c r="C12" s="107"/>
      <c r="D12" s="107"/>
      <c r="E12" s="103"/>
      <c r="F12" s="50"/>
      <c r="G12" s="105"/>
      <c r="AA12" s="48" t="str">
        <f>IFERROR(IF(TRIM(INDEX($B$3:$B$202,_xlfn.AGGREGATE(15,6,(ROW($C$3:$C$202)-ROW($C$3)+1)/($C$3:$C$202&lt;&gt;""),ROWS(A$3:A12))))&lt;&gt;"",TRIM(INDEX($B$3:$B$202,_xlfn.AGGREGATE(15,6,(ROW($C$3:$C$202)-ROW($C$3)+1)/($C$3:$C$202&lt;&gt;""),ROWS(A$3:A12))))&amp;" ","")&amp;IF(TRIM(INDEX($D$3:$D$202,_xlfn.AGGREGATE(15,6,(ROW($C$3:$C$202)-ROW($C$3)+1)/($C$3:$C$202&lt;&gt;""),ROWS(A$3:A12))))&lt;&gt;"",IF(TRIM(INDEX($E$3:$E$202,_xlfn.AGGREGATE(15,6,(ROW($C$3:$C$202)-ROW($C$3)+1)/($C$3:$C$202&lt;&gt;""),ROWS(A$3:A12))))&lt;&gt;"",TRIM(INDEX($E$3:$E$202,_xlfn.AGGREGATE(15,6,(ROW($C$3:$C$202)-ROW($C$3)+1)/($C$3:$C$202&lt;&gt;""),ROWS(A$3:A12))))&amp;" ("&amp;TRIM(INDEX($D$3:$D$202,_xlfn.AGGREGATE(15,6,(ROW($C$3:$C$202)-ROW($C$3)+1)/($C$3:$C$202&lt;&gt;""),ROWS(A$3:A12))))&amp;")",TRIM(INDEX($D$3:$D$202,_xlfn.AGGREGATE(15,6,(ROW($C$3:$C$202)-ROW($C$3)+1)/($C$3:$C$202&lt;&gt;""),ROWS(A$3:A12))))),TRIM(INDEX($E$3:$E$202,_xlfn.AGGREGATE(15,6,(ROW($C$3:$C$202)-ROW($C$3)+1)/($C$3:$C$202&lt;&gt;""),ROWS(A$3:A12)))) )&amp;" "&amp;TRIM(INDEX($C$3:$C$202,_xlfn.AGGREGATE(15,6,(ROW($C$3:$C$202)-ROW($C$3)+1)/($C$3:$C$202&lt;&gt;""),ROWS(A$3:A12)))),"")</f>
        <v/>
      </c>
      <c r="AB12" s="48" t="str">
        <f>IFERROR(INDEX($A$3:$A$202,_xlfn.AGGREGATE(15,6,(ROW($C$3:$C$202)-ROW($C$3)+1)/($C$3:$C$202&lt;&gt;""),ROWS(A$3:A12))),"")</f>
        <v/>
      </c>
    </row>
    <row r="13" spans="1:28">
      <c r="A13" s="49">
        <f>ROWS(C$2:C12)</f>
        <v>11</v>
      </c>
      <c r="B13" s="103"/>
      <c r="C13" s="104"/>
      <c r="D13" s="107"/>
      <c r="E13" s="103"/>
      <c r="F13" s="50"/>
      <c r="G13" s="105"/>
      <c r="AA13" s="48" t="str">
        <f>IFERROR(IF(TRIM(INDEX($B$3:$B$202,_xlfn.AGGREGATE(15,6,(ROW($C$3:$C$202)-ROW($C$3)+1)/($C$3:$C$202&lt;&gt;""),ROWS(A$3:A13))))&lt;&gt;"",TRIM(INDEX($B$3:$B$202,_xlfn.AGGREGATE(15,6,(ROW($C$3:$C$202)-ROW($C$3)+1)/($C$3:$C$202&lt;&gt;""),ROWS(A$3:A13))))&amp;" ","")&amp;IF(TRIM(INDEX($D$3:$D$202,_xlfn.AGGREGATE(15,6,(ROW($C$3:$C$202)-ROW($C$3)+1)/($C$3:$C$202&lt;&gt;""),ROWS(A$3:A13))))&lt;&gt;"",IF(TRIM(INDEX($E$3:$E$202,_xlfn.AGGREGATE(15,6,(ROW($C$3:$C$202)-ROW($C$3)+1)/($C$3:$C$202&lt;&gt;""),ROWS(A$3:A13))))&lt;&gt;"",TRIM(INDEX($E$3:$E$202,_xlfn.AGGREGATE(15,6,(ROW($C$3:$C$202)-ROW($C$3)+1)/($C$3:$C$202&lt;&gt;""),ROWS(A$3:A13))))&amp;" ("&amp;TRIM(INDEX($D$3:$D$202,_xlfn.AGGREGATE(15,6,(ROW($C$3:$C$202)-ROW($C$3)+1)/($C$3:$C$202&lt;&gt;""),ROWS(A$3:A13))))&amp;")",TRIM(INDEX($D$3:$D$202,_xlfn.AGGREGATE(15,6,(ROW($C$3:$C$202)-ROW($C$3)+1)/($C$3:$C$202&lt;&gt;""),ROWS(A$3:A13))))),TRIM(INDEX($E$3:$E$202,_xlfn.AGGREGATE(15,6,(ROW($C$3:$C$202)-ROW($C$3)+1)/($C$3:$C$202&lt;&gt;""),ROWS(A$3:A13)))) )&amp;" "&amp;TRIM(INDEX($C$3:$C$202,_xlfn.AGGREGATE(15,6,(ROW($C$3:$C$202)-ROW($C$3)+1)/($C$3:$C$202&lt;&gt;""),ROWS(A$3:A13)))),"")</f>
        <v/>
      </c>
      <c r="AB13" s="48" t="str">
        <f>IFERROR(INDEX($A$3:$A$202,_xlfn.AGGREGATE(15,6,(ROW($C$3:$C$202)-ROW($C$3)+1)/($C$3:$C$202&lt;&gt;""),ROWS(A$3:A13))),"")</f>
        <v/>
      </c>
    </row>
    <row r="14" spans="1:28">
      <c r="A14" s="49">
        <f>ROWS(C$2:C13)</f>
        <v>12</v>
      </c>
      <c r="B14" s="103"/>
      <c r="C14" s="107"/>
      <c r="D14" s="107"/>
      <c r="E14" s="103"/>
      <c r="F14" s="50"/>
      <c r="G14" s="105"/>
      <c r="AA14" s="48" t="str">
        <f>IFERROR(IF(TRIM(INDEX($B$3:$B$202,_xlfn.AGGREGATE(15,6,(ROW($C$3:$C$202)-ROW($C$3)+1)/($C$3:$C$202&lt;&gt;""),ROWS(A$3:A14))))&lt;&gt;"",TRIM(INDEX($B$3:$B$202,_xlfn.AGGREGATE(15,6,(ROW($C$3:$C$202)-ROW($C$3)+1)/($C$3:$C$202&lt;&gt;""),ROWS(A$3:A14))))&amp;" ","")&amp;IF(TRIM(INDEX($D$3:$D$202,_xlfn.AGGREGATE(15,6,(ROW($C$3:$C$202)-ROW($C$3)+1)/($C$3:$C$202&lt;&gt;""),ROWS(A$3:A14))))&lt;&gt;"",IF(TRIM(INDEX($E$3:$E$202,_xlfn.AGGREGATE(15,6,(ROW($C$3:$C$202)-ROW($C$3)+1)/($C$3:$C$202&lt;&gt;""),ROWS(A$3:A14))))&lt;&gt;"",TRIM(INDEX($E$3:$E$202,_xlfn.AGGREGATE(15,6,(ROW($C$3:$C$202)-ROW($C$3)+1)/($C$3:$C$202&lt;&gt;""),ROWS(A$3:A14))))&amp;" ("&amp;TRIM(INDEX($D$3:$D$202,_xlfn.AGGREGATE(15,6,(ROW($C$3:$C$202)-ROW($C$3)+1)/($C$3:$C$202&lt;&gt;""),ROWS(A$3:A14))))&amp;")",TRIM(INDEX($D$3:$D$202,_xlfn.AGGREGATE(15,6,(ROW($C$3:$C$202)-ROW($C$3)+1)/($C$3:$C$202&lt;&gt;""),ROWS(A$3:A14))))),TRIM(INDEX($E$3:$E$202,_xlfn.AGGREGATE(15,6,(ROW($C$3:$C$202)-ROW($C$3)+1)/($C$3:$C$202&lt;&gt;""),ROWS(A$3:A14)))) )&amp;" "&amp;TRIM(INDEX($C$3:$C$202,_xlfn.AGGREGATE(15,6,(ROW($C$3:$C$202)-ROW($C$3)+1)/($C$3:$C$202&lt;&gt;""),ROWS(A$3:A14)))),"")</f>
        <v/>
      </c>
      <c r="AB14" s="48" t="str">
        <f>IFERROR(INDEX($A$3:$A$202,_xlfn.AGGREGATE(15,6,(ROW($C$3:$C$202)-ROW($C$3)+1)/($C$3:$C$202&lt;&gt;""),ROWS(A$3:A14))),"")</f>
        <v/>
      </c>
    </row>
    <row r="15" spans="1:28">
      <c r="A15" s="49">
        <f>ROWS(C$2:C14)</f>
        <v>13</v>
      </c>
      <c r="B15" s="103"/>
      <c r="C15" s="107"/>
      <c r="D15" s="107"/>
      <c r="E15" s="103"/>
      <c r="F15" s="4"/>
      <c r="G15" s="105"/>
      <c r="AA15" s="48" t="str">
        <f>IFERROR(IF(TRIM(INDEX($B$3:$B$202,_xlfn.AGGREGATE(15,6,(ROW($C$3:$C$202)-ROW($C$3)+1)/($C$3:$C$202&lt;&gt;""),ROWS(A$3:A15))))&lt;&gt;"",TRIM(INDEX($B$3:$B$202,_xlfn.AGGREGATE(15,6,(ROW($C$3:$C$202)-ROW($C$3)+1)/($C$3:$C$202&lt;&gt;""),ROWS(A$3:A15))))&amp;" ","")&amp;IF(TRIM(INDEX($D$3:$D$202,_xlfn.AGGREGATE(15,6,(ROW($C$3:$C$202)-ROW($C$3)+1)/($C$3:$C$202&lt;&gt;""),ROWS(A$3:A15))))&lt;&gt;"",IF(TRIM(INDEX($E$3:$E$202,_xlfn.AGGREGATE(15,6,(ROW($C$3:$C$202)-ROW($C$3)+1)/($C$3:$C$202&lt;&gt;""),ROWS(A$3:A15))))&lt;&gt;"",TRIM(INDEX($E$3:$E$202,_xlfn.AGGREGATE(15,6,(ROW($C$3:$C$202)-ROW($C$3)+1)/($C$3:$C$202&lt;&gt;""),ROWS(A$3:A15))))&amp;" ("&amp;TRIM(INDEX($D$3:$D$202,_xlfn.AGGREGATE(15,6,(ROW($C$3:$C$202)-ROW($C$3)+1)/($C$3:$C$202&lt;&gt;""),ROWS(A$3:A15))))&amp;")",TRIM(INDEX($D$3:$D$202,_xlfn.AGGREGATE(15,6,(ROW($C$3:$C$202)-ROW($C$3)+1)/($C$3:$C$202&lt;&gt;""),ROWS(A$3:A15))))),TRIM(INDEX($E$3:$E$202,_xlfn.AGGREGATE(15,6,(ROW($C$3:$C$202)-ROW($C$3)+1)/($C$3:$C$202&lt;&gt;""),ROWS(A$3:A15)))) )&amp;" "&amp;TRIM(INDEX($C$3:$C$202,_xlfn.AGGREGATE(15,6,(ROW($C$3:$C$202)-ROW($C$3)+1)/($C$3:$C$202&lt;&gt;""),ROWS(A$3:A15)))),"")</f>
        <v/>
      </c>
      <c r="AB15" s="48" t="str">
        <f>IFERROR(INDEX($A$3:$A$202,_xlfn.AGGREGATE(15,6,(ROW($C$3:$C$202)-ROW($C$3)+1)/($C$3:$C$202&lt;&gt;""),ROWS(A$3:A15))),"")</f>
        <v/>
      </c>
    </row>
    <row r="16" spans="1:28">
      <c r="A16" s="49">
        <f>ROWS(C$2:C15)</f>
        <v>14</v>
      </c>
      <c r="B16" s="103"/>
      <c r="C16" s="107"/>
      <c r="D16" s="107"/>
      <c r="E16" s="103"/>
      <c r="F16" s="50"/>
      <c r="G16" s="105"/>
      <c r="AA16" s="48" t="str">
        <f>IFERROR(IF(TRIM(INDEX($B$3:$B$202,_xlfn.AGGREGATE(15,6,(ROW($C$3:$C$202)-ROW($C$3)+1)/($C$3:$C$202&lt;&gt;""),ROWS(A$3:A16))))&lt;&gt;"",TRIM(INDEX($B$3:$B$202,_xlfn.AGGREGATE(15,6,(ROW($C$3:$C$202)-ROW($C$3)+1)/($C$3:$C$202&lt;&gt;""),ROWS(A$3:A16))))&amp;" ","")&amp;IF(TRIM(INDEX($D$3:$D$202,_xlfn.AGGREGATE(15,6,(ROW($C$3:$C$202)-ROW($C$3)+1)/($C$3:$C$202&lt;&gt;""),ROWS(A$3:A16))))&lt;&gt;"",IF(TRIM(INDEX($E$3:$E$202,_xlfn.AGGREGATE(15,6,(ROW($C$3:$C$202)-ROW($C$3)+1)/($C$3:$C$202&lt;&gt;""),ROWS(A$3:A16))))&lt;&gt;"",TRIM(INDEX($E$3:$E$202,_xlfn.AGGREGATE(15,6,(ROW($C$3:$C$202)-ROW($C$3)+1)/($C$3:$C$202&lt;&gt;""),ROWS(A$3:A16))))&amp;" ("&amp;TRIM(INDEX($D$3:$D$202,_xlfn.AGGREGATE(15,6,(ROW($C$3:$C$202)-ROW($C$3)+1)/($C$3:$C$202&lt;&gt;""),ROWS(A$3:A16))))&amp;")",TRIM(INDEX($D$3:$D$202,_xlfn.AGGREGATE(15,6,(ROW($C$3:$C$202)-ROW($C$3)+1)/($C$3:$C$202&lt;&gt;""),ROWS(A$3:A16))))),TRIM(INDEX($E$3:$E$202,_xlfn.AGGREGATE(15,6,(ROW($C$3:$C$202)-ROW($C$3)+1)/($C$3:$C$202&lt;&gt;""),ROWS(A$3:A16)))) )&amp;" "&amp;TRIM(INDEX($C$3:$C$202,_xlfn.AGGREGATE(15,6,(ROW($C$3:$C$202)-ROW($C$3)+1)/($C$3:$C$202&lt;&gt;""),ROWS(A$3:A16)))),"")</f>
        <v/>
      </c>
      <c r="AB16" s="48" t="str">
        <f>IFERROR(INDEX($A$3:$A$202,_xlfn.AGGREGATE(15,6,(ROW($C$3:$C$202)-ROW($C$3)+1)/($C$3:$C$202&lt;&gt;""),ROWS(A$3:A16))),"")</f>
        <v/>
      </c>
    </row>
    <row r="17" spans="1:28">
      <c r="A17" s="49">
        <f>ROWS(C$2:C16)</f>
        <v>15</v>
      </c>
      <c r="B17" s="103"/>
      <c r="C17" s="107"/>
      <c r="D17" s="107"/>
      <c r="E17" s="103"/>
      <c r="F17" s="50"/>
      <c r="G17" s="105"/>
      <c r="AA17" s="48" t="str">
        <f>IFERROR(IF(TRIM(INDEX($B$3:$B$202,_xlfn.AGGREGATE(15,6,(ROW($C$3:$C$202)-ROW($C$3)+1)/($C$3:$C$202&lt;&gt;""),ROWS(A$3:A17))))&lt;&gt;"",TRIM(INDEX($B$3:$B$202,_xlfn.AGGREGATE(15,6,(ROW($C$3:$C$202)-ROW($C$3)+1)/($C$3:$C$202&lt;&gt;""),ROWS(A$3:A17))))&amp;" ","")&amp;IF(TRIM(INDEX($D$3:$D$202,_xlfn.AGGREGATE(15,6,(ROW($C$3:$C$202)-ROW($C$3)+1)/($C$3:$C$202&lt;&gt;""),ROWS(A$3:A17))))&lt;&gt;"",IF(TRIM(INDEX($E$3:$E$202,_xlfn.AGGREGATE(15,6,(ROW($C$3:$C$202)-ROW($C$3)+1)/($C$3:$C$202&lt;&gt;""),ROWS(A$3:A17))))&lt;&gt;"",TRIM(INDEX($E$3:$E$202,_xlfn.AGGREGATE(15,6,(ROW($C$3:$C$202)-ROW($C$3)+1)/($C$3:$C$202&lt;&gt;""),ROWS(A$3:A17))))&amp;" ("&amp;TRIM(INDEX($D$3:$D$202,_xlfn.AGGREGATE(15,6,(ROW($C$3:$C$202)-ROW($C$3)+1)/($C$3:$C$202&lt;&gt;""),ROWS(A$3:A17))))&amp;")",TRIM(INDEX($D$3:$D$202,_xlfn.AGGREGATE(15,6,(ROW($C$3:$C$202)-ROW($C$3)+1)/($C$3:$C$202&lt;&gt;""),ROWS(A$3:A17))))),TRIM(INDEX($E$3:$E$202,_xlfn.AGGREGATE(15,6,(ROW($C$3:$C$202)-ROW($C$3)+1)/($C$3:$C$202&lt;&gt;""),ROWS(A$3:A17)))) )&amp;" "&amp;TRIM(INDEX($C$3:$C$202,_xlfn.AGGREGATE(15,6,(ROW($C$3:$C$202)-ROW($C$3)+1)/($C$3:$C$202&lt;&gt;""),ROWS(A$3:A17)))),"")</f>
        <v/>
      </c>
      <c r="AB17" s="48" t="str">
        <f>IFERROR(INDEX($A$3:$A$202,_xlfn.AGGREGATE(15,6,(ROW($C$3:$C$202)-ROW($C$3)+1)/($C$3:$C$202&lt;&gt;""),ROWS(A$3:A17))),"")</f>
        <v/>
      </c>
    </row>
    <row r="18" spans="1:28">
      <c r="A18" s="49">
        <f>ROWS(C$2:C17)</f>
        <v>16</v>
      </c>
      <c r="B18" s="103"/>
      <c r="C18" s="107"/>
      <c r="D18" s="107"/>
      <c r="E18" s="103"/>
      <c r="F18" s="50"/>
      <c r="G18" s="105"/>
      <c r="AA18" s="48" t="str">
        <f>IFERROR(IF(TRIM(INDEX($B$3:$B$202,_xlfn.AGGREGATE(15,6,(ROW($C$3:$C$202)-ROW($C$3)+1)/($C$3:$C$202&lt;&gt;""),ROWS(A$3:A18))))&lt;&gt;"",TRIM(INDEX($B$3:$B$202,_xlfn.AGGREGATE(15,6,(ROW($C$3:$C$202)-ROW($C$3)+1)/($C$3:$C$202&lt;&gt;""),ROWS(A$3:A18))))&amp;" ","")&amp;IF(TRIM(INDEX($D$3:$D$202,_xlfn.AGGREGATE(15,6,(ROW($C$3:$C$202)-ROW($C$3)+1)/($C$3:$C$202&lt;&gt;""),ROWS(A$3:A18))))&lt;&gt;"",IF(TRIM(INDEX($E$3:$E$202,_xlfn.AGGREGATE(15,6,(ROW($C$3:$C$202)-ROW($C$3)+1)/($C$3:$C$202&lt;&gt;""),ROWS(A$3:A18))))&lt;&gt;"",TRIM(INDEX($E$3:$E$202,_xlfn.AGGREGATE(15,6,(ROW($C$3:$C$202)-ROW($C$3)+1)/($C$3:$C$202&lt;&gt;""),ROWS(A$3:A18))))&amp;" ("&amp;TRIM(INDEX($D$3:$D$202,_xlfn.AGGREGATE(15,6,(ROW($C$3:$C$202)-ROW($C$3)+1)/($C$3:$C$202&lt;&gt;""),ROWS(A$3:A18))))&amp;")",TRIM(INDEX($D$3:$D$202,_xlfn.AGGREGATE(15,6,(ROW($C$3:$C$202)-ROW($C$3)+1)/($C$3:$C$202&lt;&gt;""),ROWS(A$3:A18))))),TRIM(INDEX($E$3:$E$202,_xlfn.AGGREGATE(15,6,(ROW($C$3:$C$202)-ROW($C$3)+1)/($C$3:$C$202&lt;&gt;""),ROWS(A$3:A18)))) )&amp;" "&amp;TRIM(INDEX($C$3:$C$202,_xlfn.AGGREGATE(15,6,(ROW($C$3:$C$202)-ROW($C$3)+1)/($C$3:$C$202&lt;&gt;""),ROWS(A$3:A18)))),"")</f>
        <v/>
      </c>
      <c r="AB18" s="48" t="str">
        <f>IFERROR(INDEX($A$3:$A$202,_xlfn.AGGREGATE(15,6,(ROW($C$3:$C$202)-ROW($C$3)+1)/($C$3:$C$202&lt;&gt;""),ROWS(A$3:A18))),"")</f>
        <v/>
      </c>
    </row>
    <row r="19" spans="1:28">
      <c r="A19" s="49">
        <f>ROWS(C$2:C18)</f>
        <v>17</v>
      </c>
      <c r="B19" s="103"/>
      <c r="C19" s="107"/>
      <c r="D19" s="107"/>
      <c r="E19" s="103"/>
      <c r="F19" s="50"/>
      <c r="G19" s="105"/>
      <c r="AA19" s="48" t="str">
        <f>IFERROR(IF(TRIM(INDEX($B$3:$B$202,_xlfn.AGGREGATE(15,6,(ROW($C$3:$C$202)-ROW($C$3)+1)/($C$3:$C$202&lt;&gt;""),ROWS(A$3:A19))))&lt;&gt;"",TRIM(INDEX($B$3:$B$202,_xlfn.AGGREGATE(15,6,(ROW($C$3:$C$202)-ROW($C$3)+1)/($C$3:$C$202&lt;&gt;""),ROWS(A$3:A19))))&amp;" ","")&amp;IF(TRIM(INDEX($D$3:$D$202,_xlfn.AGGREGATE(15,6,(ROW($C$3:$C$202)-ROW($C$3)+1)/($C$3:$C$202&lt;&gt;""),ROWS(A$3:A19))))&lt;&gt;"",IF(TRIM(INDEX($E$3:$E$202,_xlfn.AGGREGATE(15,6,(ROW($C$3:$C$202)-ROW($C$3)+1)/($C$3:$C$202&lt;&gt;""),ROWS(A$3:A19))))&lt;&gt;"",TRIM(INDEX($E$3:$E$202,_xlfn.AGGREGATE(15,6,(ROW($C$3:$C$202)-ROW($C$3)+1)/($C$3:$C$202&lt;&gt;""),ROWS(A$3:A19))))&amp;" ("&amp;TRIM(INDEX($D$3:$D$202,_xlfn.AGGREGATE(15,6,(ROW($C$3:$C$202)-ROW($C$3)+1)/($C$3:$C$202&lt;&gt;""),ROWS(A$3:A19))))&amp;")",TRIM(INDEX($D$3:$D$202,_xlfn.AGGREGATE(15,6,(ROW($C$3:$C$202)-ROW($C$3)+1)/($C$3:$C$202&lt;&gt;""),ROWS(A$3:A19))))),TRIM(INDEX($E$3:$E$202,_xlfn.AGGREGATE(15,6,(ROW($C$3:$C$202)-ROW($C$3)+1)/($C$3:$C$202&lt;&gt;""),ROWS(A$3:A19)))) )&amp;" "&amp;TRIM(INDEX($C$3:$C$202,_xlfn.AGGREGATE(15,6,(ROW($C$3:$C$202)-ROW($C$3)+1)/($C$3:$C$202&lt;&gt;""),ROWS(A$3:A19)))),"")</f>
        <v/>
      </c>
      <c r="AB19" s="48" t="str">
        <f>IFERROR(INDEX($A$3:$A$202,_xlfn.AGGREGATE(15,6,(ROW($C$3:$C$202)-ROW($C$3)+1)/($C$3:$C$202&lt;&gt;""),ROWS(A$3:A19))),"")</f>
        <v/>
      </c>
    </row>
    <row r="20" spans="1:28">
      <c r="A20" s="49">
        <f>ROWS(C$2:C19)</f>
        <v>18</v>
      </c>
      <c r="B20" s="103"/>
      <c r="C20" s="107"/>
      <c r="D20" s="107"/>
      <c r="E20" s="103"/>
      <c r="F20" s="50"/>
      <c r="G20" s="105"/>
      <c r="AA20" s="48" t="str">
        <f>IFERROR(IF(TRIM(INDEX($B$3:$B$202,_xlfn.AGGREGATE(15,6,(ROW($C$3:$C$202)-ROW($C$3)+1)/($C$3:$C$202&lt;&gt;""),ROWS(A$3:A20))))&lt;&gt;"",TRIM(INDEX($B$3:$B$202,_xlfn.AGGREGATE(15,6,(ROW($C$3:$C$202)-ROW($C$3)+1)/($C$3:$C$202&lt;&gt;""),ROWS(A$3:A20))))&amp;" ","")&amp;IF(TRIM(INDEX($D$3:$D$202,_xlfn.AGGREGATE(15,6,(ROW($C$3:$C$202)-ROW($C$3)+1)/($C$3:$C$202&lt;&gt;""),ROWS(A$3:A20))))&lt;&gt;"",IF(TRIM(INDEX($E$3:$E$202,_xlfn.AGGREGATE(15,6,(ROW($C$3:$C$202)-ROW($C$3)+1)/($C$3:$C$202&lt;&gt;""),ROWS(A$3:A20))))&lt;&gt;"",TRIM(INDEX($E$3:$E$202,_xlfn.AGGREGATE(15,6,(ROW($C$3:$C$202)-ROW($C$3)+1)/($C$3:$C$202&lt;&gt;""),ROWS(A$3:A20))))&amp;" ("&amp;TRIM(INDEX($D$3:$D$202,_xlfn.AGGREGATE(15,6,(ROW($C$3:$C$202)-ROW($C$3)+1)/($C$3:$C$202&lt;&gt;""),ROWS(A$3:A20))))&amp;")",TRIM(INDEX($D$3:$D$202,_xlfn.AGGREGATE(15,6,(ROW($C$3:$C$202)-ROW($C$3)+1)/($C$3:$C$202&lt;&gt;""),ROWS(A$3:A20))))),TRIM(INDEX($E$3:$E$202,_xlfn.AGGREGATE(15,6,(ROW($C$3:$C$202)-ROW($C$3)+1)/($C$3:$C$202&lt;&gt;""),ROWS(A$3:A20)))) )&amp;" "&amp;TRIM(INDEX($C$3:$C$202,_xlfn.AGGREGATE(15,6,(ROW($C$3:$C$202)-ROW($C$3)+1)/($C$3:$C$202&lt;&gt;""),ROWS(A$3:A20)))),"")</f>
        <v/>
      </c>
      <c r="AB20" s="48" t="str">
        <f>IFERROR(INDEX($A$3:$A$202,_xlfn.AGGREGATE(15,6,(ROW($C$3:$C$202)-ROW($C$3)+1)/($C$3:$C$202&lt;&gt;""),ROWS(A$3:A20))),"")</f>
        <v/>
      </c>
    </row>
    <row r="21" spans="1:28">
      <c r="A21" s="49">
        <f>ROWS(C$2:C20)</f>
        <v>19</v>
      </c>
      <c r="B21" s="103"/>
      <c r="C21" s="107"/>
      <c r="D21" s="107"/>
      <c r="E21" s="103"/>
      <c r="F21" s="50"/>
      <c r="G21" s="105"/>
      <c r="AA21" s="48" t="str">
        <f>IFERROR(IF(TRIM(INDEX($B$3:$B$202,_xlfn.AGGREGATE(15,6,(ROW($C$3:$C$202)-ROW($C$3)+1)/($C$3:$C$202&lt;&gt;""),ROWS(A$3:A21))))&lt;&gt;"",TRIM(INDEX($B$3:$B$202,_xlfn.AGGREGATE(15,6,(ROW($C$3:$C$202)-ROW($C$3)+1)/($C$3:$C$202&lt;&gt;""),ROWS(A$3:A21))))&amp;" ","")&amp;IF(TRIM(INDEX($D$3:$D$202,_xlfn.AGGREGATE(15,6,(ROW($C$3:$C$202)-ROW($C$3)+1)/($C$3:$C$202&lt;&gt;""),ROWS(A$3:A21))))&lt;&gt;"",IF(TRIM(INDEX($E$3:$E$202,_xlfn.AGGREGATE(15,6,(ROW($C$3:$C$202)-ROW($C$3)+1)/($C$3:$C$202&lt;&gt;""),ROWS(A$3:A21))))&lt;&gt;"",TRIM(INDEX($E$3:$E$202,_xlfn.AGGREGATE(15,6,(ROW($C$3:$C$202)-ROW($C$3)+1)/($C$3:$C$202&lt;&gt;""),ROWS(A$3:A21))))&amp;" ("&amp;TRIM(INDEX($D$3:$D$202,_xlfn.AGGREGATE(15,6,(ROW($C$3:$C$202)-ROW($C$3)+1)/($C$3:$C$202&lt;&gt;""),ROWS(A$3:A21))))&amp;")",TRIM(INDEX($D$3:$D$202,_xlfn.AGGREGATE(15,6,(ROW($C$3:$C$202)-ROW($C$3)+1)/($C$3:$C$202&lt;&gt;""),ROWS(A$3:A21))))),TRIM(INDEX($E$3:$E$202,_xlfn.AGGREGATE(15,6,(ROW($C$3:$C$202)-ROW($C$3)+1)/($C$3:$C$202&lt;&gt;""),ROWS(A$3:A21)))) )&amp;" "&amp;TRIM(INDEX($C$3:$C$202,_xlfn.AGGREGATE(15,6,(ROW($C$3:$C$202)-ROW($C$3)+1)/($C$3:$C$202&lt;&gt;""),ROWS(A$3:A21)))),"")</f>
        <v/>
      </c>
      <c r="AB21" s="48" t="str">
        <f>IFERROR(INDEX($A$3:$A$202,_xlfn.AGGREGATE(15,6,(ROW($C$3:$C$202)-ROW($C$3)+1)/($C$3:$C$202&lt;&gt;""),ROWS(A$3:A21))),"")</f>
        <v/>
      </c>
    </row>
    <row r="22" spans="1:28">
      <c r="A22" s="49">
        <f>ROWS(C$2:C21)</f>
        <v>20</v>
      </c>
      <c r="B22" s="103"/>
      <c r="C22" s="107"/>
      <c r="D22" s="107"/>
      <c r="E22" s="103"/>
      <c r="F22" s="50"/>
      <c r="G22" s="105"/>
      <c r="AA22" s="48" t="str">
        <f>IFERROR(IF(TRIM(INDEX($B$3:$B$202,_xlfn.AGGREGATE(15,6,(ROW($C$3:$C$202)-ROW($C$3)+1)/($C$3:$C$202&lt;&gt;""),ROWS(A$3:A22))))&lt;&gt;"",TRIM(INDEX($B$3:$B$202,_xlfn.AGGREGATE(15,6,(ROW($C$3:$C$202)-ROW($C$3)+1)/($C$3:$C$202&lt;&gt;""),ROWS(A$3:A22))))&amp;" ","")&amp;IF(TRIM(INDEX($D$3:$D$202,_xlfn.AGGREGATE(15,6,(ROW($C$3:$C$202)-ROW($C$3)+1)/($C$3:$C$202&lt;&gt;""),ROWS(A$3:A22))))&lt;&gt;"",IF(TRIM(INDEX($E$3:$E$202,_xlfn.AGGREGATE(15,6,(ROW($C$3:$C$202)-ROW($C$3)+1)/($C$3:$C$202&lt;&gt;""),ROWS(A$3:A22))))&lt;&gt;"",TRIM(INDEX($E$3:$E$202,_xlfn.AGGREGATE(15,6,(ROW($C$3:$C$202)-ROW($C$3)+1)/($C$3:$C$202&lt;&gt;""),ROWS(A$3:A22))))&amp;" ("&amp;TRIM(INDEX($D$3:$D$202,_xlfn.AGGREGATE(15,6,(ROW($C$3:$C$202)-ROW($C$3)+1)/($C$3:$C$202&lt;&gt;""),ROWS(A$3:A22))))&amp;")",TRIM(INDEX($D$3:$D$202,_xlfn.AGGREGATE(15,6,(ROW($C$3:$C$202)-ROW($C$3)+1)/($C$3:$C$202&lt;&gt;""),ROWS(A$3:A22))))),TRIM(INDEX($E$3:$E$202,_xlfn.AGGREGATE(15,6,(ROW($C$3:$C$202)-ROW($C$3)+1)/($C$3:$C$202&lt;&gt;""),ROWS(A$3:A22)))) )&amp;" "&amp;TRIM(INDEX($C$3:$C$202,_xlfn.AGGREGATE(15,6,(ROW($C$3:$C$202)-ROW($C$3)+1)/($C$3:$C$202&lt;&gt;""),ROWS(A$3:A22)))),"")</f>
        <v/>
      </c>
      <c r="AB22" s="48" t="str">
        <f>IFERROR(INDEX($A$3:$A$202,_xlfn.AGGREGATE(15,6,(ROW($C$3:$C$202)-ROW($C$3)+1)/($C$3:$C$202&lt;&gt;""),ROWS(A$3:A22))),"")</f>
        <v/>
      </c>
    </row>
    <row r="23" spans="1:28">
      <c r="A23" s="49">
        <f>ROWS(C$2:C22)</f>
        <v>21</v>
      </c>
      <c r="B23" s="103"/>
      <c r="C23" s="107"/>
      <c r="D23" s="107"/>
      <c r="E23" s="103"/>
      <c r="F23" s="50"/>
      <c r="G23" s="105"/>
      <c r="AA23" s="48" t="str">
        <f>IFERROR(IF(TRIM(INDEX($B$3:$B$202,_xlfn.AGGREGATE(15,6,(ROW($C$3:$C$202)-ROW($C$3)+1)/($C$3:$C$202&lt;&gt;""),ROWS(A$3:A23))))&lt;&gt;"",TRIM(INDEX($B$3:$B$202,_xlfn.AGGREGATE(15,6,(ROW($C$3:$C$202)-ROW($C$3)+1)/($C$3:$C$202&lt;&gt;""),ROWS(A$3:A23))))&amp;" ","")&amp;IF(TRIM(INDEX($D$3:$D$202,_xlfn.AGGREGATE(15,6,(ROW($C$3:$C$202)-ROW($C$3)+1)/($C$3:$C$202&lt;&gt;""),ROWS(A$3:A23))))&lt;&gt;"",IF(TRIM(INDEX($E$3:$E$202,_xlfn.AGGREGATE(15,6,(ROW($C$3:$C$202)-ROW($C$3)+1)/($C$3:$C$202&lt;&gt;""),ROWS(A$3:A23))))&lt;&gt;"",TRIM(INDEX($E$3:$E$202,_xlfn.AGGREGATE(15,6,(ROW($C$3:$C$202)-ROW($C$3)+1)/($C$3:$C$202&lt;&gt;""),ROWS(A$3:A23))))&amp;" ("&amp;TRIM(INDEX($D$3:$D$202,_xlfn.AGGREGATE(15,6,(ROW($C$3:$C$202)-ROW($C$3)+1)/($C$3:$C$202&lt;&gt;""),ROWS(A$3:A23))))&amp;")",TRIM(INDEX($D$3:$D$202,_xlfn.AGGREGATE(15,6,(ROW($C$3:$C$202)-ROW($C$3)+1)/($C$3:$C$202&lt;&gt;""),ROWS(A$3:A23))))),TRIM(INDEX($E$3:$E$202,_xlfn.AGGREGATE(15,6,(ROW($C$3:$C$202)-ROW($C$3)+1)/($C$3:$C$202&lt;&gt;""),ROWS(A$3:A23)))) )&amp;" "&amp;TRIM(INDEX($C$3:$C$202,_xlfn.AGGREGATE(15,6,(ROW($C$3:$C$202)-ROW($C$3)+1)/($C$3:$C$202&lt;&gt;""),ROWS(A$3:A23)))),"")</f>
        <v/>
      </c>
      <c r="AB23" s="48" t="str">
        <f>IFERROR(INDEX($A$3:$A$202,_xlfn.AGGREGATE(15,6,(ROW($C$3:$C$202)-ROW($C$3)+1)/($C$3:$C$202&lt;&gt;""),ROWS(A$3:A23))),"")</f>
        <v/>
      </c>
    </row>
    <row r="24" spans="1:28">
      <c r="A24" s="49">
        <f>ROWS(C$2:C23)</f>
        <v>22</v>
      </c>
      <c r="B24" s="103"/>
      <c r="C24" s="107"/>
      <c r="D24" s="107"/>
      <c r="E24" s="103"/>
      <c r="F24" s="50"/>
      <c r="G24" s="105"/>
      <c r="AA24" s="48" t="str">
        <f>IFERROR(IF(TRIM(INDEX($B$3:$B$202,_xlfn.AGGREGATE(15,6,(ROW($C$3:$C$202)-ROW($C$3)+1)/($C$3:$C$202&lt;&gt;""),ROWS(A$3:A24))))&lt;&gt;"",TRIM(INDEX($B$3:$B$202,_xlfn.AGGREGATE(15,6,(ROW($C$3:$C$202)-ROW($C$3)+1)/($C$3:$C$202&lt;&gt;""),ROWS(A$3:A24))))&amp;" ","")&amp;IF(TRIM(INDEX($D$3:$D$202,_xlfn.AGGREGATE(15,6,(ROW($C$3:$C$202)-ROW($C$3)+1)/($C$3:$C$202&lt;&gt;""),ROWS(A$3:A24))))&lt;&gt;"",IF(TRIM(INDEX($E$3:$E$202,_xlfn.AGGREGATE(15,6,(ROW($C$3:$C$202)-ROW($C$3)+1)/($C$3:$C$202&lt;&gt;""),ROWS(A$3:A24))))&lt;&gt;"",TRIM(INDEX($E$3:$E$202,_xlfn.AGGREGATE(15,6,(ROW($C$3:$C$202)-ROW($C$3)+1)/($C$3:$C$202&lt;&gt;""),ROWS(A$3:A24))))&amp;" ("&amp;TRIM(INDEX($D$3:$D$202,_xlfn.AGGREGATE(15,6,(ROW($C$3:$C$202)-ROW($C$3)+1)/($C$3:$C$202&lt;&gt;""),ROWS(A$3:A24))))&amp;")",TRIM(INDEX($D$3:$D$202,_xlfn.AGGREGATE(15,6,(ROW($C$3:$C$202)-ROW($C$3)+1)/($C$3:$C$202&lt;&gt;""),ROWS(A$3:A24))))),TRIM(INDEX($E$3:$E$202,_xlfn.AGGREGATE(15,6,(ROW($C$3:$C$202)-ROW($C$3)+1)/($C$3:$C$202&lt;&gt;""),ROWS(A$3:A24)))) )&amp;" "&amp;TRIM(INDEX($C$3:$C$202,_xlfn.AGGREGATE(15,6,(ROW($C$3:$C$202)-ROW($C$3)+1)/($C$3:$C$202&lt;&gt;""),ROWS(A$3:A24)))),"")</f>
        <v/>
      </c>
      <c r="AB24" s="48" t="str">
        <f>IFERROR(INDEX($A$3:$A$202,_xlfn.AGGREGATE(15,6,(ROW($C$3:$C$202)-ROW($C$3)+1)/($C$3:$C$202&lt;&gt;""),ROWS(A$3:A24))),"")</f>
        <v/>
      </c>
    </row>
    <row r="25" spans="1:28">
      <c r="A25" s="49">
        <f>ROWS(C$2:C24)</f>
        <v>23</v>
      </c>
      <c r="B25" s="103"/>
      <c r="C25" s="107"/>
      <c r="D25" s="107"/>
      <c r="E25" s="103"/>
      <c r="F25" s="50"/>
      <c r="G25" s="105"/>
      <c r="AA25" s="48" t="str">
        <f>IFERROR(IF(TRIM(INDEX($B$3:$B$202,_xlfn.AGGREGATE(15,6,(ROW($C$3:$C$202)-ROW($C$3)+1)/($C$3:$C$202&lt;&gt;""),ROWS(A$3:A25))))&lt;&gt;"",TRIM(INDEX($B$3:$B$202,_xlfn.AGGREGATE(15,6,(ROW($C$3:$C$202)-ROW($C$3)+1)/($C$3:$C$202&lt;&gt;""),ROWS(A$3:A25))))&amp;" ","")&amp;IF(TRIM(INDEX($D$3:$D$202,_xlfn.AGGREGATE(15,6,(ROW($C$3:$C$202)-ROW($C$3)+1)/($C$3:$C$202&lt;&gt;""),ROWS(A$3:A25))))&lt;&gt;"",IF(TRIM(INDEX($E$3:$E$202,_xlfn.AGGREGATE(15,6,(ROW($C$3:$C$202)-ROW($C$3)+1)/($C$3:$C$202&lt;&gt;""),ROWS(A$3:A25))))&lt;&gt;"",TRIM(INDEX($E$3:$E$202,_xlfn.AGGREGATE(15,6,(ROW($C$3:$C$202)-ROW($C$3)+1)/($C$3:$C$202&lt;&gt;""),ROWS(A$3:A25))))&amp;" ("&amp;TRIM(INDEX($D$3:$D$202,_xlfn.AGGREGATE(15,6,(ROW($C$3:$C$202)-ROW($C$3)+1)/($C$3:$C$202&lt;&gt;""),ROWS(A$3:A25))))&amp;")",TRIM(INDEX($D$3:$D$202,_xlfn.AGGREGATE(15,6,(ROW($C$3:$C$202)-ROW($C$3)+1)/($C$3:$C$202&lt;&gt;""),ROWS(A$3:A25))))),TRIM(INDEX($E$3:$E$202,_xlfn.AGGREGATE(15,6,(ROW($C$3:$C$202)-ROW($C$3)+1)/($C$3:$C$202&lt;&gt;""),ROWS(A$3:A25)))) )&amp;" "&amp;TRIM(INDEX($C$3:$C$202,_xlfn.AGGREGATE(15,6,(ROW($C$3:$C$202)-ROW($C$3)+1)/($C$3:$C$202&lt;&gt;""),ROWS(A$3:A25)))),"")</f>
        <v/>
      </c>
      <c r="AB25" s="48" t="str">
        <f>IFERROR(INDEX($A$3:$A$202,_xlfn.AGGREGATE(15,6,(ROW($C$3:$C$202)-ROW($C$3)+1)/($C$3:$C$202&lt;&gt;""),ROWS(A$3:A25))),"")</f>
        <v/>
      </c>
    </row>
    <row r="26" spans="1:28">
      <c r="A26" s="49">
        <f>ROWS(C$2:C25)</f>
        <v>24</v>
      </c>
      <c r="B26" s="103"/>
      <c r="C26" s="107"/>
      <c r="D26" s="107"/>
      <c r="E26" s="103"/>
      <c r="F26" s="50"/>
      <c r="G26" s="105"/>
      <c r="AA26" s="48" t="str">
        <f>IFERROR(IF(TRIM(INDEX($B$3:$B$202,_xlfn.AGGREGATE(15,6,(ROW($C$3:$C$202)-ROW($C$3)+1)/($C$3:$C$202&lt;&gt;""),ROWS(A$3:A26))))&lt;&gt;"",TRIM(INDEX($B$3:$B$202,_xlfn.AGGREGATE(15,6,(ROW($C$3:$C$202)-ROW($C$3)+1)/($C$3:$C$202&lt;&gt;""),ROWS(A$3:A26))))&amp;" ","")&amp;IF(TRIM(INDEX($D$3:$D$202,_xlfn.AGGREGATE(15,6,(ROW($C$3:$C$202)-ROW($C$3)+1)/($C$3:$C$202&lt;&gt;""),ROWS(A$3:A26))))&lt;&gt;"",IF(TRIM(INDEX($E$3:$E$202,_xlfn.AGGREGATE(15,6,(ROW($C$3:$C$202)-ROW($C$3)+1)/($C$3:$C$202&lt;&gt;""),ROWS(A$3:A26))))&lt;&gt;"",TRIM(INDEX($E$3:$E$202,_xlfn.AGGREGATE(15,6,(ROW($C$3:$C$202)-ROW($C$3)+1)/($C$3:$C$202&lt;&gt;""),ROWS(A$3:A26))))&amp;" ("&amp;TRIM(INDEX($D$3:$D$202,_xlfn.AGGREGATE(15,6,(ROW($C$3:$C$202)-ROW($C$3)+1)/($C$3:$C$202&lt;&gt;""),ROWS(A$3:A26))))&amp;")",TRIM(INDEX($D$3:$D$202,_xlfn.AGGREGATE(15,6,(ROW($C$3:$C$202)-ROW($C$3)+1)/($C$3:$C$202&lt;&gt;""),ROWS(A$3:A26))))),TRIM(INDEX($E$3:$E$202,_xlfn.AGGREGATE(15,6,(ROW($C$3:$C$202)-ROW($C$3)+1)/($C$3:$C$202&lt;&gt;""),ROWS(A$3:A26)))) )&amp;" "&amp;TRIM(INDEX($C$3:$C$202,_xlfn.AGGREGATE(15,6,(ROW($C$3:$C$202)-ROW($C$3)+1)/($C$3:$C$202&lt;&gt;""),ROWS(A$3:A26)))),"")</f>
        <v/>
      </c>
      <c r="AB26" s="48" t="str">
        <f>IFERROR(INDEX($A$3:$A$202,_xlfn.AGGREGATE(15,6,(ROW($C$3:$C$202)-ROW($C$3)+1)/($C$3:$C$202&lt;&gt;""),ROWS(A$3:A26))),"")</f>
        <v/>
      </c>
    </row>
    <row r="27" spans="1:28">
      <c r="A27" s="49">
        <f>ROWS(C$2:C26)</f>
        <v>25</v>
      </c>
      <c r="B27" s="103"/>
      <c r="C27" s="107"/>
      <c r="D27" s="107"/>
      <c r="E27" s="103"/>
      <c r="F27" s="50"/>
      <c r="G27" s="105"/>
      <c r="AA27" s="48" t="str">
        <f>IFERROR(IF(TRIM(INDEX($B$3:$B$202,_xlfn.AGGREGATE(15,6,(ROW($C$3:$C$202)-ROW($C$3)+1)/($C$3:$C$202&lt;&gt;""),ROWS(A$3:A27))))&lt;&gt;"",TRIM(INDEX($B$3:$B$202,_xlfn.AGGREGATE(15,6,(ROW($C$3:$C$202)-ROW($C$3)+1)/($C$3:$C$202&lt;&gt;""),ROWS(A$3:A27))))&amp;" ","")&amp;IF(TRIM(INDEX($D$3:$D$202,_xlfn.AGGREGATE(15,6,(ROW($C$3:$C$202)-ROW($C$3)+1)/($C$3:$C$202&lt;&gt;""),ROWS(A$3:A27))))&lt;&gt;"",IF(TRIM(INDEX($E$3:$E$202,_xlfn.AGGREGATE(15,6,(ROW($C$3:$C$202)-ROW($C$3)+1)/($C$3:$C$202&lt;&gt;""),ROWS(A$3:A27))))&lt;&gt;"",TRIM(INDEX($E$3:$E$202,_xlfn.AGGREGATE(15,6,(ROW($C$3:$C$202)-ROW($C$3)+1)/($C$3:$C$202&lt;&gt;""),ROWS(A$3:A27))))&amp;" ("&amp;TRIM(INDEX($D$3:$D$202,_xlfn.AGGREGATE(15,6,(ROW($C$3:$C$202)-ROW($C$3)+1)/($C$3:$C$202&lt;&gt;""),ROWS(A$3:A27))))&amp;")",TRIM(INDEX($D$3:$D$202,_xlfn.AGGREGATE(15,6,(ROW($C$3:$C$202)-ROW($C$3)+1)/($C$3:$C$202&lt;&gt;""),ROWS(A$3:A27))))),TRIM(INDEX($E$3:$E$202,_xlfn.AGGREGATE(15,6,(ROW($C$3:$C$202)-ROW($C$3)+1)/($C$3:$C$202&lt;&gt;""),ROWS(A$3:A27)))) )&amp;" "&amp;TRIM(INDEX($C$3:$C$202,_xlfn.AGGREGATE(15,6,(ROW($C$3:$C$202)-ROW($C$3)+1)/($C$3:$C$202&lt;&gt;""),ROWS(A$3:A27)))),"")</f>
        <v/>
      </c>
      <c r="AB27" s="48" t="str">
        <f>IFERROR(INDEX($A$3:$A$202,_xlfn.AGGREGATE(15,6,(ROW($C$3:$C$202)-ROW($C$3)+1)/($C$3:$C$202&lt;&gt;""),ROWS(A$3:A27))),"")</f>
        <v/>
      </c>
    </row>
    <row r="28" spans="1:28">
      <c r="A28" s="49">
        <f>ROWS(C$2:C27)</f>
        <v>26</v>
      </c>
      <c r="B28" s="103"/>
      <c r="C28" s="107"/>
      <c r="D28" s="107"/>
      <c r="E28" s="103"/>
      <c r="F28" s="50"/>
      <c r="G28" s="105"/>
      <c r="AA28" s="48" t="str">
        <f>IFERROR(IF(TRIM(INDEX($B$3:$B$202,_xlfn.AGGREGATE(15,6,(ROW($C$3:$C$202)-ROW($C$3)+1)/($C$3:$C$202&lt;&gt;""),ROWS(A$3:A28))))&lt;&gt;"",TRIM(INDEX($B$3:$B$202,_xlfn.AGGREGATE(15,6,(ROW($C$3:$C$202)-ROW($C$3)+1)/($C$3:$C$202&lt;&gt;""),ROWS(A$3:A28))))&amp;" ","")&amp;IF(TRIM(INDEX($D$3:$D$202,_xlfn.AGGREGATE(15,6,(ROW($C$3:$C$202)-ROW($C$3)+1)/($C$3:$C$202&lt;&gt;""),ROWS(A$3:A28))))&lt;&gt;"",IF(TRIM(INDEX($E$3:$E$202,_xlfn.AGGREGATE(15,6,(ROW($C$3:$C$202)-ROW($C$3)+1)/($C$3:$C$202&lt;&gt;""),ROWS(A$3:A28))))&lt;&gt;"",TRIM(INDEX($E$3:$E$202,_xlfn.AGGREGATE(15,6,(ROW($C$3:$C$202)-ROW($C$3)+1)/($C$3:$C$202&lt;&gt;""),ROWS(A$3:A28))))&amp;" ("&amp;TRIM(INDEX($D$3:$D$202,_xlfn.AGGREGATE(15,6,(ROW($C$3:$C$202)-ROW($C$3)+1)/($C$3:$C$202&lt;&gt;""),ROWS(A$3:A28))))&amp;")",TRIM(INDEX($D$3:$D$202,_xlfn.AGGREGATE(15,6,(ROW($C$3:$C$202)-ROW($C$3)+1)/($C$3:$C$202&lt;&gt;""),ROWS(A$3:A28))))),TRIM(INDEX($E$3:$E$202,_xlfn.AGGREGATE(15,6,(ROW($C$3:$C$202)-ROW($C$3)+1)/($C$3:$C$202&lt;&gt;""),ROWS(A$3:A28)))) )&amp;" "&amp;TRIM(INDEX($C$3:$C$202,_xlfn.AGGREGATE(15,6,(ROW($C$3:$C$202)-ROW($C$3)+1)/($C$3:$C$202&lt;&gt;""),ROWS(A$3:A28)))),"")</f>
        <v/>
      </c>
      <c r="AB28" s="48" t="str">
        <f>IFERROR(INDEX($A$3:$A$202,_xlfn.AGGREGATE(15,6,(ROW($C$3:$C$202)-ROW($C$3)+1)/($C$3:$C$202&lt;&gt;""),ROWS(A$3:A28))),"")</f>
        <v/>
      </c>
    </row>
    <row r="29" spans="1:28">
      <c r="A29" s="49">
        <f>ROWS(C$2:C28)</f>
        <v>27</v>
      </c>
      <c r="B29" s="103"/>
      <c r="C29" s="107"/>
      <c r="D29" s="107"/>
      <c r="E29" s="103"/>
      <c r="F29" s="50"/>
      <c r="G29" s="105"/>
      <c r="AA29" s="48" t="str">
        <f>IFERROR(IF(TRIM(INDEX($B$3:$B$202,_xlfn.AGGREGATE(15,6,(ROW($C$3:$C$202)-ROW($C$3)+1)/($C$3:$C$202&lt;&gt;""),ROWS(A$3:A29))))&lt;&gt;"",TRIM(INDEX($B$3:$B$202,_xlfn.AGGREGATE(15,6,(ROW($C$3:$C$202)-ROW($C$3)+1)/($C$3:$C$202&lt;&gt;""),ROWS(A$3:A29))))&amp;" ","")&amp;IF(TRIM(INDEX($D$3:$D$202,_xlfn.AGGREGATE(15,6,(ROW($C$3:$C$202)-ROW($C$3)+1)/($C$3:$C$202&lt;&gt;""),ROWS(A$3:A29))))&lt;&gt;"",IF(TRIM(INDEX($E$3:$E$202,_xlfn.AGGREGATE(15,6,(ROW($C$3:$C$202)-ROW($C$3)+1)/($C$3:$C$202&lt;&gt;""),ROWS(A$3:A29))))&lt;&gt;"",TRIM(INDEX($E$3:$E$202,_xlfn.AGGREGATE(15,6,(ROW($C$3:$C$202)-ROW($C$3)+1)/($C$3:$C$202&lt;&gt;""),ROWS(A$3:A29))))&amp;" ("&amp;TRIM(INDEX($D$3:$D$202,_xlfn.AGGREGATE(15,6,(ROW($C$3:$C$202)-ROW($C$3)+1)/($C$3:$C$202&lt;&gt;""),ROWS(A$3:A29))))&amp;")",TRIM(INDEX($D$3:$D$202,_xlfn.AGGREGATE(15,6,(ROW($C$3:$C$202)-ROW($C$3)+1)/($C$3:$C$202&lt;&gt;""),ROWS(A$3:A29))))),TRIM(INDEX($E$3:$E$202,_xlfn.AGGREGATE(15,6,(ROW($C$3:$C$202)-ROW($C$3)+1)/($C$3:$C$202&lt;&gt;""),ROWS(A$3:A29)))) )&amp;" "&amp;TRIM(INDEX($C$3:$C$202,_xlfn.AGGREGATE(15,6,(ROW($C$3:$C$202)-ROW($C$3)+1)/($C$3:$C$202&lt;&gt;""),ROWS(A$3:A29)))),"")</f>
        <v/>
      </c>
      <c r="AB29" s="48" t="str">
        <f>IFERROR(INDEX($A$3:$A$202,_xlfn.AGGREGATE(15,6,(ROW($C$3:$C$202)-ROW($C$3)+1)/($C$3:$C$202&lt;&gt;""),ROWS(A$3:A29))),"")</f>
        <v/>
      </c>
    </row>
    <row r="30" spans="1:28">
      <c r="A30" s="49">
        <f>ROWS(C$2:C29)</f>
        <v>28</v>
      </c>
      <c r="B30" s="103"/>
      <c r="C30" s="107"/>
      <c r="D30" s="107"/>
      <c r="E30" s="103"/>
      <c r="F30" s="50"/>
      <c r="G30" s="105"/>
      <c r="AA30" s="48" t="str">
        <f>IFERROR(IF(TRIM(INDEX($B$3:$B$202,_xlfn.AGGREGATE(15,6,(ROW($C$3:$C$202)-ROW($C$3)+1)/($C$3:$C$202&lt;&gt;""),ROWS(A$3:A30))))&lt;&gt;"",TRIM(INDEX($B$3:$B$202,_xlfn.AGGREGATE(15,6,(ROW($C$3:$C$202)-ROW($C$3)+1)/($C$3:$C$202&lt;&gt;""),ROWS(A$3:A30))))&amp;" ","")&amp;IF(TRIM(INDEX($D$3:$D$202,_xlfn.AGGREGATE(15,6,(ROW($C$3:$C$202)-ROW($C$3)+1)/($C$3:$C$202&lt;&gt;""),ROWS(A$3:A30))))&lt;&gt;"",IF(TRIM(INDEX($E$3:$E$202,_xlfn.AGGREGATE(15,6,(ROW($C$3:$C$202)-ROW($C$3)+1)/($C$3:$C$202&lt;&gt;""),ROWS(A$3:A30))))&lt;&gt;"",TRIM(INDEX($E$3:$E$202,_xlfn.AGGREGATE(15,6,(ROW($C$3:$C$202)-ROW($C$3)+1)/($C$3:$C$202&lt;&gt;""),ROWS(A$3:A30))))&amp;" ("&amp;TRIM(INDEX($D$3:$D$202,_xlfn.AGGREGATE(15,6,(ROW($C$3:$C$202)-ROW($C$3)+1)/($C$3:$C$202&lt;&gt;""),ROWS(A$3:A30))))&amp;")",TRIM(INDEX($D$3:$D$202,_xlfn.AGGREGATE(15,6,(ROW($C$3:$C$202)-ROW($C$3)+1)/($C$3:$C$202&lt;&gt;""),ROWS(A$3:A30))))),TRIM(INDEX($E$3:$E$202,_xlfn.AGGREGATE(15,6,(ROW($C$3:$C$202)-ROW($C$3)+1)/($C$3:$C$202&lt;&gt;""),ROWS(A$3:A30)))) )&amp;" "&amp;TRIM(INDEX($C$3:$C$202,_xlfn.AGGREGATE(15,6,(ROW($C$3:$C$202)-ROW($C$3)+1)/($C$3:$C$202&lt;&gt;""),ROWS(A$3:A30)))),"")</f>
        <v/>
      </c>
      <c r="AB30" s="48" t="str">
        <f>IFERROR(INDEX($A$3:$A$202,_xlfn.AGGREGATE(15,6,(ROW($C$3:$C$202)-ROW($C$3)+1)/($C$3:$C$202&lt;&gt;""),ROWS(A$3:A30))),"")</f>
        <v/>
      </c>
    </row>
    <row r="31" spans="1:28">
      <c r="A31" s="49">
        <f>ROWS(C$2:C30)</f>
        <v>29</v>
      </c>
      <c r="B31" s="103"/>
      <c r="C31" s="107"/>
      <c r="D31" s="107"/>
      <c r="E31" s="103"/>
      <c r="F31" s="50"/>
      <c r="G31" s="105"/>
      <c r="AA31" s="48" t="str">
        <f>IFERROR(IF(TRIM(INDEX($B$3:$B$202,_xlfn.AGGREGATE(15,6,(ROW($C$3:$C$202)-ROW($C$3)+1)/($C$3:$C$202&lt;&gt;""),ROWS(A$3:A31))))&lt;&gt;"",TRIM(INDEX($B$3:$B$202,_xlfn.AGGREGATE(15,6,(ROW($C$3:$C$202)-ROW($C$3)+1)/($C$3:$C$202&lt;&gt;""),ROWS(A$3:A31))))&amp;" ","")&amp;IF(TRIM(INDEX($D$3:$D$202,_xlfn.AGGREGATE(15,6,(ROW($C$3:$C$202)-ROW($C$3)+1)/($C$3:$C$202&lt;&gt;""),ROWS(A$3:A31))))&lt;&gt;"",IF(TRIM(INDEX($E$3:$E$202,_xlfn.AGGREGATE(15,6,(ROW($C$3:$C$202)-ROW($C$3)+1)/($C$3:$C$202&lt;&gt;""),ROWS(A$3:A31))))&lt;&gt;"",TRIM(INDEX($E$3:$E$202,_xlfn.AGGREGATE(15,6,(ROW($C$3:$C$202)-ROW($C$3)+1)/($C$3:$C$202&lt;&gt;""),ROWS(A$3:A31))))&amp;" ("&amp;TRIM(INDEX($D$3:$D$202,_xlfn.AGGREGATE(15,6,(ROW($C$3:$C$202)-ROW($C$3)+1)/($C$3:$C$202&lt;&gt;""),ROWS(A$3:A31))))&amp;")",TRIM(INDEX($D$3:$D$202,_xlfn.AGGREGATE(15,6,(ROW($C$3:$C$202)-ROW($C$3)+1)/($C$3:$C$202&lt;&gt;""),ROWS(A$3:A31))))),TRIM(INDEX($E$3:$E$202,_xlfn.AGGREGATE(15,6,(ROW($C$3:$C$202)-ROW($C$3)+1)/($C$3:$C$202&lt;&gt;""),ROWS(A$3:A31)))) )&amp;" "&amp;TRIM(INDEX($C$3:$C$202,_xlfn.AGGREGATE(15,6,(ROW($C$3:$C$202)-ROW($C$3)+1)/($C$3:$C$202&lt;&gt;""),ROWS(A$3:A31)))),"")</f>
        <v/>
      </c>
      <c r="AB31" s="48" t="str">
        <f>IFERROR(INDEX($A$3:$A$202,_xlfn.AGGREGATE(15,6,(ROW($C$3:$C$202)-ROW($C$3)+1)/($C$3:$C$202&lt;&gt;""),ROWS(A$3:A31))),"")</f>
        <v/>
      </c>
    </row>
    <row r="32" spans="1:28">
      <c r="A32" s="49">
        <f>ROWS(C$2:C31)</f>
        <v>30</v>
      </c>
      <c r="B32" s="103"/>
      <c r="C32" s="107"/>
      <c r="D32" s="107"/>
      <c r="E32" s="103"/>
      <c r="F32" s="50"/>
      <c r="G32" s="105"/>
      <c r="AA32" s="48" t="str">
        <f>IFERROR(IF(TRIM(INDEX($B$3:$B$202,_xlfn.AGGREGATE(15,6,(ROW($C$3:$C$202)-ROW($C$3)+1)/($C$3:$C$202&lt;&gt;""),ROWS(A$3:A32))))&lt;&gt;"",TRIM(INDEX($B$3:$B$202,_xlfn.AGGREGATE(15,6,(ROW($C$3:$C$202)-ROW($C$3)+1)/($C$3:$C$202&lt;&gt;""),ROWS(A$3:A32))))&amp;" ","")&amp;IF(TRIM(INDEX($D$3:$D$202,_xlfn.AGGREGATE(15,6,(ROW($C$3:$C$202)-ROW($C$3)+1)/($C$3:$C$202&lt;&gt;""),ROWS(A$3:A32))))&lt;&gt;"",IF(TRIM(INDEX($E$3:$E$202,_xlfn.AGGREGATE(15,6,(ROW($C$3:$C$202)-ROW($C$3)+1)/($C$3:$C$202&lt;&gt;""),ROWS(A$3:A32))))&lt;&gt;"",TRIM(INDEX($E$3:$E$202,_xlfn.AGGREGATE(15,6,(ROW($C$3:$C$202)-ROW($C$3)+1)/($C$3:$C$202&lt;&gt;""),ROWS(A$3:A32))))&amp;" ("&amp;TRIM(INDEX($D$3:$D$202,_xlfn.AGGREGATE(15,6,(ROW($C$3:$C$202)-ROW($C$3)+1)/($C$3:$C$202&lt;&gt;""),ROWS(A$3:A32))))&amp;")",TRIM(INDEX($D$3:$D$202,_xlfn.AGGREGATE(15,6,(ROW($C$3:$C$202)-ROW($C$3)+1)/($C$3:$C$202&lt;&gt;""),ROWS(A$3:A32))))),TRIM(INDEX($E$3:$E$202,_xlfn.AGGREGATE(15,6,(ROW($C$3:$C$202)-ROW($C$3)+1)/($C$3:$C$202&lt;&gt;""),ROWS(A$3:A32)))) )&amp;" "&amp;TRIM(INDEX($C$3:$C$202,_xlfn.AGGREGATE(15,6,(ROW($C$3:$C$202)-ROW($C$3)+1)/($C$3:$C$202&lt;&gt;""),ROWS(A$3:A32)))),"")</f>
        <v/>
      </c>
      <c r="AB32" s="48" t="str">
        <f>IFERROR(INDEX($A$3:$A$202,_xlfn.AGGREGATE(15,6,(ROW($C$3:$C$202)-ROW($C$3)+1)/($C$3:$C$202&lt;&gt;""),ROWS(A$3:A32))),"")</f>
        <v/>
      </c>
    </row>
    <row r="33" spans="1:28">
      <c r="A33" s="49">
        <f>ROWS(C$2:C32)</f>
        <v>31</v>
      </c>
      <c r="B33" s="103"/>
      <c r="C33" s="107"/>
      <c r="D33" s="107"/>
      <c r="E33" s="103"/>
      <c r="F33" s="50"/>
      <c r="G33" s="105"/>
      <c r="AA33" s="48" t="str">
        <f>IFERROR(IF(TRIM(INDEX($B$3:$B$202,_xlfn.AGGREGATE(15,6,(ROW($C$3:$C$202)-ROW($C$3)+1)/($C$3:$C$202&lt;&gt;""),ROWS(A$3:A33))))&lt;&gt;"",TRIM(INDEX($B$3:$B$202,_xlfn.AGGREGATE(15,6,(ROW($C$3:$C$202)-ROW($C$3)+1)/($C$3:$C$202&lt;&gt;""),ROWS(A$3:A33))))&amp;" ","")&amp;IF(TRIM(INDEX($D$3:$D$202,_xlfn.AGGREGATE(15,6,(ROW($C$3:$C$202)-ROW($C$3)+1)/($C$3:$C$202&lt;&gt;""),ROWS(A$3:A33))))&lt;&gt;"",IF(TRIM(INDEX($E$3:$E$202,_xlfn.AGGREGATE(15,6,(ROW($C$3:$C$202)-ROW($C$3)+1)/($C$3:$C$202&lt;&gt;""),ROWS(A$3:A33))))&lt;&gt;"",TRIM(INDEX($E$3:$E$202,_xlfn.AGGREGATE(15,6,(ROW($C$3:$C$202)-ROW($C$3)+1)/($C$3:$C$202&lt;&gt;""),ROWS(A$3:A33))))&amp;" ("&amp;TRIM(INDEX($D$3:$D$202,_xlfn.AGGREGATE(15,6,(ROW($C$3:$C$202)-ROW($C$3)+1)/($C$3:$C$202&lt;&gt;""),ROWS(A$3:A33))))&amp;")",TRIM(INDEX($D$3:$D$202,_xlfn.AGGREGATE(15,6,(ROW($C$3:$C$202)-ROW($C$3)+1)/($C$3:$C$202&lt;&gt;""),ROWS(A$3:A33))))),TRIM(INDEX($E$3:$E$202,_xlfn.AGGREGATE(15,6,(ROW($C$3:$C$202)-ROW($C$3)+1)/($C$3:$C$202&lt;&gt;""),ROWS(A$3:A33)))) )&amp;" "&amp;TRIM(INDEX($C$3:$C$202,_xlfn.AGGREGATE(15,6,(ROW($C$3:$C$202)-ROW($C$3)+1)/($C$3:$C$202&lt;&gt;""),ROWS(A$3:A33)))),"")</f>
        <v/>
      </c>
      <c r="AB33" s="48" t="str">
        <f>IFERROR(INDEX($A$3:$A$202,_xlfn.AGGREGATE(15,6,(ROW($C$3:$C$202)-ROW($C$3)+1)/($C$3:$C$202&lt;&gt;""),ROWS(A$3:A33))),"")</f>
        <v/>
      </c>
    </row>
    <row r="34" spans="1:28">
      <c r="A34" s="49">
        <f>ROWS(C$2:C33)</f>
        <v>32</v>
      </c>
      <c r="B34" s="103"/>
      <c r="C34" s="107"/>
      <c r="D34" s="107"/>
      <c r="E34" s="103"/>
      <c r="F34" s="50"/>
      <c r="G34" s="105"/>
      <c r="AA34" s="48" t="str">
        <f>IFERROR(IF(TRIM(INDEX($B$3:$B$202,_xlfn.AGGREGATE(15,6,(ROW($C$3:$C$202)-ROW($C$3)+1)/($C$3:$C$202&lt;&gt;""),ROWS(A$3:A34))))&lt;&gt;"",TRIM(INDEX($B$3:$B$202,_xlfn.AGGREGATE(15,6,(ROW($C$3:$C$202)-ROW($C$3)+1)/($C$3:$C$202&lt;&gt;""),ROWS(A$3:A34))))&amp;" ","")&amp;IF(TRIM(INDEX($D$3:$D$202,_xlfn.AGGREGATE(15,6,(ROW($C$3:$C$202)-ROW($C$3)+1)/($C$3:$C$202&lt;&gt;""),ROWS(A$3:A34))))&lt;&gt;"",IF(TRIM(INDEX($E$3:$E$202,_xlfn.AGGREGATE(15,6,(ROW($C$3:$C$202)-ROW($C$3)+1)/($C$3:$C$202&lt;&gt;""),ROWS(A$3:A34))))&lt;&gt;"",TRIM(INDEX($E$3:$E$202,_xlfn.AGGREGATE(15,6,(ROW($C$3:$C$202)-ROW($C$3)+1)/($C$3:$C$202&lt;&gt;""),ROWS(A$3:A34))))&amp;" ("&amp;TRIM(INDEX($D$3:$D$202,_xlfn.AGGREGATE(15,6,(ROW($C$3:$C$202)-ROW($C$3)+1)/($C$3:$C$202&lt;&gt;""),ROWS(A$3:A34))))&amp;")",TRIM(INDEX($D$3:$D$202,_xlfn.AGGREGATE(15,6,(ROW($C$3:$C$202)-ROW($C$3)+1)/($C$3:$C$202&lt;&gt;""),ROWS(A$3:A34))))),TRIM(INDEX($E$3:$E$202,_xlfn.AGGREGATE(15,6,(ROW($C$3:$C$202)-ROW($C$3)+1)/($C$3:$C$202&lt;&gt;""),ROWS(A$3:A34)))) )&amp;" "&amp;TRIM(INDEX($C$3:$C$202,_xlfn.AGGREGATE(15,6,(ROW($C$3:$C$202)-ROW($C$3)+1)/($C$3:$C$202&lt;&gt;""),ROWS(A$3:A34)))),"")</f>
        <v/>
      </c>
      <c r="AB34" s="48" t="str">
        <f>IFERROR(INDEX($A$3:$A$202,_xlfn.AGGREGATE(15,6,(ROW($C$3:$C$202)-ROW($C$3)+1)/($C$3:$C$202&lt;&gt;""),ROWS(A$3:A34))),"")</f>
        <v/>
      </c>
    </row>
    <row r="35" spans="1:28">
      <c r="A35" s="49">
        <f>ROWS(C$2:C34)</f>
        <v>33</v>
      </c>
      <c r="B35" s="103"/>
      <c r="C35" s="107"/>
      <c r="D35" s="107"/>
      <c r="E35" s="103"/>
      <c r="F35" s="50"/>
      <c r="G35" s="105"/>
      <c r="AA35" s="48" t="str">
        <f>IFERROR(IF(TRIM(INDEX($B$3:$B$202,_xlfn.AGGREGATE(15,6,(ROW($C$3:$C$202)-ROW($C$3)+1)/($C$3:$C$202&lt;&gt;""),ROWS(A$3:A35))))&lt;&gt;"",TRIM(INDEX($B$3:$B$202,_xlfn.AGGREGATE(15,6,(ROW($C$3:$C$202)-ROW($C$3)+1)/($C$3:$C$202&lt;&gt;""),ROWS(A$3:A35))))&amp;" ","")&amp;IF(TRIM(INDEX($D$3:$D$202,_xlfn.AGGREGATE(15,6,(ROW($C$3:$C$202)-ROW($C$3)+1)/($C$3:$C$202&lt;&gt;""),ROWS(A$3:A35))))&lt;&gt;"",IF(TRIM(INDEX($E$3:$E$202,_xlfn.AGGREGATE(15,6,(ROW($C$3:$C$202)-ROW($C$3)+1)/($C$3:$C$202&lt;&gt;""),ROWS(A$3:A35))))&lt;&gt;"",TRIM(INDEX($E$3:$E$202,_xlfn.AGGREGATE(15,6,(ROW($C$3:$C$202)-ROW($C$3)+1)/($C$3:$C$202&lt;&gt;""),ROWS(A$3:A35))))&amp;" ("&amp;TRIM(INDEX($D$3:$D$202,_xlfn.AGGREGATE(15,6,(ROW($C$3:$C$202)-ROW($C$3)+1)/($C$3:$C$202&lt;&gt;""),ROWS(A$3:A35))))&amp;")",TRIM(INDEX($D$3:$D$202,_xlfn.AGGREGATE(15,6,(ROW($C$3:$C$202)-ROW($C$3)+1)/($C$3:$C$202&lt;&gt;""),ROWS(A$3:A35))))),TRIM(INDEX($E$3:$E$202,_xlfn.AGGREGATE(15,6,(ROW($C$3:$C$202)-ROW($C$3)+1)/($C$3:$C$202&lt;&gt;""),ROWS(A$3:A35)))) )&amp;" "&amp;TRIM(INDEX($C$3:$C$202,_xlfn.AGGREGATE(15,6,(ROW($C$3:$C$202)-ROW($C$3)+1)/($C$3:$C$202&lt;&gt;""),ROWS(A$3:A35)))),"")</f>
        <v/>
      </c>
      <c r="AB35" s="48" t="str">
        <f>IFERROR(INDEX($A$3:$A$202,_xlfn.AGGREGATE(15,6,(ROW($C$3:$C$202)-ROW($C$3)+1)/($C$3:$C$202&lt;&gt;""),ROWS(A$3:A35))),"")</f>
        <v/>
      </c>
    </row>
    <row r="36" spans="1:28">
      <c r="A36" s="49">
        <f>ROWS(C$2:C35)</f>
        <v>34</v>
      </c>
      <c r="B36" s="103"/>
      <c r="C36" s="107"/>
      <c r="D36" s="107"/>
      <c r="E36" s="103"/>
      <c r="F36" s="50"/>
      <c r="G36" s="105"/>
      <c r="AA36" s="48" t="str">
        <f>IFERROR(IF(TRIM(INDEX($B$3:$B$202,_xlfn.AGGREGATE(15,6,(ROW($C$3:$C$202)-ROW($C$3)+1)/($C$3:$C$202&lt;&gt;""),ROWS(A$3:A36))))&lt;&gt;"",TRIM(INDEX($B$3:$B$202,_xlfn.AGGREGATE(15,6,(ROW($C$3:$C$202)-ROW($C$3)+1)/($C$3:$C$202&lt;&gt;""),ROWS(A$3:A36))))&amp;" ","")&amp;IF(TRIM(INDEX($D$3:$D$202,_xlfn.AGGREGATE(15,6,(ROW($C$3:$C$202)-ROW($C$3)+1)/($C$3:$C$202&lt;&gt;""),ROWS(A$3:A36))))&lt;&gt;"",IF(TRIM(INDEX($E$3:$E$202,_xlfn.AGGREGATE(15,6,(ROW($C$3:$C$202)-ROW($C$3)+1)/($C$3:$C$202&lt;&gt;""),ROWS(A$3:A36))))&lt;&gt;"",TRIM(INDEX($E$3:$E$202,_xlfn.AGGREGATE(15,6,(ROW($C$3:$C$202)-ROW($C$3)+1)/($C$3:$C$202&lt;&gt;""),ROWS(A$3:A36))))&amp;" ("&amp;TRIM(INDEX($D$3:$D$202,_xlfn.AGGREGATE(15,6,(ROW($C$3:$C$202)-ROW($C$3)+1)/($C$3:$C$202&lt;&gt;""),ROWS(A$3:A36))))&amp;")",TRIM(INDEX($D$3:$D$202,_xlfn.AGGREGATE(15,6,(ROW($C$3:$C$202)-ROW($C$3)+1)/($C$3:$C$202&lt;&gt;""),ROWS(A$3:A36))))),TRIM(INDEX($E$3:$E$202,_xlfn.AGGREGATE(15,6,(ROW($C$3:$C$202)-ROW($C$3)+1)/($C$3:$C$202&lt;&gt;""),ROWS(A$3:A36)))) )&amp;" "&amp;TRIM(INDEX($C$3:$C$202,_xlfn.AGGREGATE(15,6,(ROW($C$3:$C$202)-ROW($C$3)+1)/($C$3:$C$202&lt;&gt;""),ROWS(A$3:A36)))),"")</f>
        <v/>
      </c>
      <c r="AB36" s="48" t="str">
        <f>IFERROR(INDEX($A$3:$A$202,_xlfn.AGGREGATE(15,6,(ROW($C$3:$C$202)-ROW($C$3)+1)/($C$3:$C$202&lt;&gt;""),ROWS(A$3:A36))),"")</f>
        <v/>
      </c>
    </row>
    <row r="37" spans="1:28">
      <c r="A37" s="49">
        <f>ROWS(C$2:C36)</f>
        <v>35</v>
      </c>
      <c r="B37" s="103"/>
      <c r="C37" s="107"/>
      <c r="D37" s="107"/>
      <c r="E37" s="103"/>
      <c r="F37" s="50"/>
      <c r="G37" s="105"/>
      <c r="AA37" s="48" t="str">
        <f>IFERROR(IF(TRIM(INDEX($B$3:$B$202,_xlfn.AGGREGATE(15,6,(ROW($C$3:$C$202)-ROW($C$3)+1)/($C$3:$C$202&lt;&gt;""),ROWS(A$3:A37))))&lt;&gt;"",TRIM(INDEX($B$3:$B$202,_xlfn.AGGREGATE(15,6,(ROW($C$3:$C$202)-ROW($C$3)+1)/($C$3:$C$202&lt;&gt;""),ROWS(A$3:A37))))&amp;" ","")&amp;IF(TRIM(INDEX($D$3:$D$202,_xlfn.AGGREGATE(15,6,(ROW($C$3:$C$202)-ROW($C$3)+1)/($C$3:$C$202&lt;&gt;""),ROWS(A$3:A37))))&lt;&gt;"",IF(TRIM(INDEX($E$3:$E$202,_xlfn.AGGREGATE(15,6,(ROW($C$3:$C$202)-ROW($C$3)+1)/($C$3:$C$202&lt;&gt;""),ROWS(A$3:A37))))&lt;&gt;"",TRIM(INDEX($E$3:$E$202,_xlfn.AGGREGATE(15,6,(ROW($C$3:$C$202)-ROW($C$3)+1)/($C$3:$C$202&lt;&gt;""),ROWS(A$3:A37))))&amp;" ("&amp;TRIM(INDEX($D$3:$D$202,_xlfn.AGGREGATE(15,6,(ROW($C$3:$C$202)-ROW($C$3)+1)/($C$3:$C$202&lt;&gt;""),ROWS(A$3:A37))))&amp;")",TRIM(INDEX($D$3:$D$202,_xlfn.AGGREGATE(15,6,(ROW($C$3:$C$202)-ROW($C$3)+1)/($C$3:$C$202&lt;&gt;""),ROWS(A$3:A37))))),TRIM(INDEX($E$3:$E$202,_xlfn.AGGREGATE(15,6,(ROW($C$3:$C$202)-ROW($C$3)+1)/($C$3:$C$202&lt;&gt;""),ROWS(A$3:A37)))) )&amp;" "&amp;TRIM(INDEX($C$3:$C$202,_xlfn.AGGREGATE(15,6,(ROW($C$3:$C$202)-ROW($C$3)+1)/($C$3:$C$202&lt;&gt;""),ROWS(A$3:A37)))),"")</f>
        <v/>
      </c>
      <c r="AB37" s="48" t="str">
        <f>IFERROR(INDEX($A$3:$A$202,_xlfn.AGGREGATE(15,6,(ROW($C$3:$C$202)-ROW($C$3)+1)/($C$3:$C$202&lt;&gt;""),ROWS(A$3:A37))),"")</f>
        <v/>
      </c>
    </row>
    <row r="38" spans="1:28">
      <c r="A38" s="49">
        <f>ROWS(C$2:C37)</f>
        <v>36</v>
      </c>
      <c r="B38" s="103"/>
      <c r="C38" s="107"/>
      <c r="D38" s="107"/>
      <c r="E38" s="103"/>
      <c r="F38" s="50"/>
      <c r="G38" s="105"/>
      <c r="AA38" s="48" t="str">
        <f>IFERROR(IF(TRIM(INDEX($B$3:$B$202,_xlfn.AGGREGATE(15,6,(ROW($C$3:$C$202)-ROW($C$3)+1)/($C$3:$C$202&lt;&gt;""),ROWS(A$3:A38))))&lt;&gt;"",TRIM(INDEX($B$3:$B$202,_xlfn.AGGREGATE(15,6,(ROW($C$3:$C$202)-ROW($C$3)+1)/($C$3:$C$202&lt;&gt;""),ROWS(A$3:A38))))&amp;" ","")&amp;IF(TRIM(INDEX($D$3:$D$202,_xlfn.AGGREGATE(15,6,(ROW($C$3:$C$202)-ROW($C$3)+1)/($C$3:$C$202&lt;&gt;""),ROWS(A$3:A38))))&lt;&gt;"",IF(TRIM(INDEX($E$3:$E$202,_xlfn.AGGREGATE(15,6,(ROW($C$3:$C$202)-ROW($C$3)+1)/($C$3:$C$202&lt;&gt;""),ROWS(A$3:A38))))&lt;&gt;"",TRIM(INDEX($E$3:$E$202,_xlfn.AGGREGATE(15,6,(ROW($C$3:$C$202)-ROW($C$3)+1)/($C$3:$C$202&lt;&gt;""),ROWS(A$3:A38))))&amp;" ("&amp;TRIM(INDEX($D$3:$D$202,_xlfn.AGGREGATE(15,6,(ROW($C$3:$C$202)-ROW($C$3)+1)/($C$3:$C$202&lt;&gt;""),ROWS(A$3:A38))))&amp;")",TRIM(INDEX($D$3:$D$202,_xlfn.AGGREGATE(15,6,(ROW($C$3:$C$202)-ROW($C$3)+1)/($C$3:$C$202&lt;&gt;""),ROWS(A$3:A38))))),TRIM(INDEX($E$3:$E$202,_xlfn.AGGREGATE(15,6,(ROW($C$3:$C$202)-ROW($C$3)+1)/($C$3:$C$202&lt;&gt;""),ROWS(A$3:A38)))) )&amp;" "&amp;TRIM(INDEX($C$3:$C$202,_xlfn.AGGREGATE(15,6,(ROW($C$3:$C$202)-ROW($C$3)+1)/($C$3:$C$202&lt;&gt;""),ROWS(A$3:A38)))),"")</f>
        <v/>
      </c>
      <c r="AB38" s="48" t="str">
        <f>IFERROR(INDEX($A$3:$A$202,_xlfn.AGGREGATE(15,6,(ROW($C$3:$C$202)-ROW($C$3)+1)/($C$3:$C$202&lt;&gt;""),ROWS(A$3:A38))),"")</f>
        <v/>
      </c>
    </row>
    <row r="39" spans="1:28">
      <c r="A39" s="49">
        <f>ROWS(C$2:C38)</f>
        <v>37</v>
      </c>
      <c r="B39" s="103"/>
      <c r="C39" s="107"/>
      <c r="D39" s="107"/>
      <c r="E39" s="103"/>
      <c r="F39" s="50"/>
      <c r="G39" s="105"/>
      <c r="AA39" s="48" t="str">
        <f>IFERROR(IF(TRIM(INDEX($B$3:$B$202,_xlfn.AGGREGATE(15,6,(ROW($C$3:$C$202)-ROW($C$3)+1)/($C$3:$C$202&lt;&gt;""),ROWS(A$3:A39))))&lt;&gt;"",TRIM(INDEX($B$3:$B$202,_xlfn.AGGREGATE(15,6,(ROW($C$3:$C$202)-ROW($C$3)+1)/($C$3:$C$202&lt;&gt;""),ROWS(A$3:A39))))&amp;" ","")&amp;IF(TRIM(INDEX($D$3:$D$202,_xlfn.AGGREGATE(15,6,(ROW($C$3:$C$202)-ROW($C$3)+1)/($C$3:$C$202&lt;&gt;""),ROWS(A$3:A39))))&lt;&gt;"",IF(TRIM(INDEX($E$3:$E$202,_xlfn.AGGREGATE(15,6,(ROW($C$3:$C$202)-ROW($C$3)+1)/($C$3:$C$202&lt;&gt;""),ROWS(A$3:A39))))&lt;&gt;"",TRIM(INDEX($E$3:$E$202,_xlfn.AGGREGATE(15,6,(ROW($C$3:$C$202)-ROW($C$3)+1)/($C$3:$C$202&lt;&gt;""),ROWS(A$3:A39))))&amp;" ("&amp;TRIM(INDEX($D$3:$D$202,_xlfn.AGGREGATE(15,6,(ROW($C$3:$C$202)-ROW($C$3)+1)/($C$3:$C$202&lt;&gt;""),ROWS(A$3:A39))))&amp;")",TRIM(INDEX($D$3:$D$202,_xlfn.AGGREGATE(15,6,(ROW($C$3:$C$202)-ROW($C$3)+1)/($C$3:$C$202&lt;&gt;""),ROWS(A$3:A39))))),TRIM(INDEX($E$3:$E$202,_xlfn.AGGREGATE(15,6,(ROW($C$3:$C$202)-ROW($C$3)+1)/($C$3:$C$202&lt;&gt;""),ROWS(A$3:A39)))) )&amp;" "&amp;TRIM(INDEX($C$3:$C$202,_xlfn.AGGREGATE(15,6,(ROW($C$3:$C$202)-ROW($C$3)+1)/($C$3:$C$202&lt;&gt;""),ROWS(A$3:A39)))),"")</f>
        <v/>
      </c>
      <c r="AB39" s="48" t="str">
        <f>IFERROR(INDEX($A$3:$A$202,_xlfn.AGGREGATE(15,6,(ROW($C$3:$C$202)-ROW($C$3)+1)/($C$3:$C$202&lt;&gt;""),ROWS(A$3:A39))),"")</f>
        <v/>
      </c>
    </row>
    <row r="40" spans="1:28">
      <c r="A40" s="49">
        <f>ROWS(C$2:C39)</f>
        <v>38</v>
      </c>
      <c r="B40" s="103"/>
      <c r="C40" s="107"/>
      <c r="D40" s="107"/>
      <c r="E40" s="103"/>
      <c r="F40" s="50"/>
      <c r="G40" s="105"/>
      <c r="AA40" s="48" t="str">
        <f>IFERROR(IF(TRIM(INDEX($B$3:$B$202,_xlfn.AGGREGATE(15,6,(ROW($C$3:$C$202)-ROW($C$3)+1)/($C$3:$C$202&lt;&gt;""),ROWS(A$3:A40))))&lt;&gt;"",TRIM(INDEX($B$3:$B$202,_xlfn.AGGREGATE(15,6,(ROW($C$3:$C$202)-ROW($C$3)+1)/($C$3:$C$202&lt;&gt;""),ROWS(A$3:A40))))&amp;" ","")&amp;IF(TRIM(INDEX($D$3:$D$202,_xlfn.AGGREGATE(15,6,(ROW($C$3:$C$202)-ROW($C$3)+1)/($C$3:$C$202&lt;&gt;""),ROWS(A$3:A40))))&lt;&gt;"",IF(TRIM(INDEX($E$3:$E$202,_xlfn.AGGREGATE(15,6,(ROW($C$3:$C$202)-ROW($C$3)+1)/($C$3:$C$202&lt;&gt;""),ROWS(A$3:A40))))&lt;&gt;"",TRIM(INDEX($E$3:$E$202,_xlfn.AGGREGATE(15,6,(ROW($C$3:$C$202)-ROW($C$3)+1)/($C$3:$C$202&lt;&gt;""),ROWS(A$3:A40))))&amp;" ("&amp;TRIM(INDEX($D$3:$D$202,_xlfn.AGGREGATE(15,6,(ROW($C$3:$C$202)-ROW($C$3)+1)/($C$3:$C$202&lt;&gt;""),ROWS(A$3:A40))))&amp;")",TRIM(INDEX($D$3:$D$202,_xlfn.AGGREGATE(15,6,(ROW($C$3:$C$202)-ROW($C$3)+1)/($C$3:$C$202&lt;&gt;""),ROWS(A$3:A40))))),TRIM(INDEX($E$3:$E$202,_xlfn.AGGREGATE(15,6,(ROW($C$3:$C$202)-ROW($C$3)+1)/($C$3:$C$202&lt;&gt;""),ROWS(A$3:A40)))) )&amp;" "&amp;TRIM(INDEX($C$3:$C$202,_xlfn.AGGREGATE(15,6,(ROW($C$3:$C$202)-ROW($C$3)+1)/($C$3:$C$202&lt;&gt;""),ROWS(A$3:A40)))),"")</f>
        <v/>
      </c>
      <c r="AB40" s="48" t="str">
        <f>IFERROR(INDEX($A$3:$A$202,_xlfn.AGGREGATE(15,6,(ROW($C$3:$C$202)-ROW($C$3)+1)/($C$3:$C$202&lt;&gt;""),ROWS(A$3:A40))),"")</f>
        <v/>
      </c>
    </row>
    <row r="41" spans="1:28">
      <c r="A41" s="49">
        <f>ROWS(C$2:C40)</f>
        <v>39</v>
      </c>
      <c r="B41" s="103"/>
      <c r="C41" s="107"/>
      <c r="D41" s="107"/>
      <c r="E41" s="103"/>
      <c r="F41" s="50"/>
      <c r="G41" s="105"/>
      <c r="AA41" s="48" t="str">
        <f>IFERROR(IF(TRIM(INDEX($B$3:$B$202,_xlfn.AGGREGATE(15,6,(ROW($C$3:$C$202)-ROW($C$3)+1)/($C$3:$C$202&lt;&gt;""),ROWS(A$3:A41))))&lt;&gt;"",TRIM(INDEX($B$3:$B$202,_xlfn.AGGREGATE(15,6,(ROW($C$3:$C$202)-ROW($C$3)+1)/($C$3:$C$202&lt;&gt;""),ROWS(A$3:A41))))&amp;" ","")&amp;IF(TRIM(INDEX($D$3:$D$202,_xlfn.AGGREGATE(15,6,(ROW($C$3:$C$202)-ROW($C$3)+1)/($C$3:$C$202&lt;&gt;""),ROWS(A$3:A41))))&lt;&gt;"",IF(TRIM(INDEX($E$3:$E$202,_xlfn.AGGREGATE(15,6,(ROW($C$3:$C$202)-ROW($C$3)+1)/($C$3:$C$202&lt;&gt;""),ROWS(A$3:A41))))&lt;&gt;"",TRIM(INDEX($E$3:$E$202,_xlfn.AGGREGATE(15,6,(ROW($C$3:$C$202)-ROW($C$3)+1)/($C$3:$C$202&lt;&gt;""),ROWS(A$3:A41))))&amp;" ("&amp;TRIM(INDEX($D$3:$D$202,_xlfn.AGGREGATE(15,6,(ROW($C$3:$C$202)-ROW($C$3)+1)/($C$3:$C$202&lt;&gt;""),ROWS(A$3:A41))))&amp;")",TRIM(INDEX($D$3:$D$202,_xlfn.AGGREGATE(15,6,(ROW($C$3:$C$202)-ROW($C$3)+1)/($C$3:$C$202&lt;&gt;""),ROWS(A$3:A41))))),TRIM(INDEX($E$3:$E$202,_xlfn.AGGREGATE(15,6,(ROW($C$3:$C$202)-ROW($C$3)+1)/($C$3:$C$202&lt;&gt;""),ROWS(A$3:A41)))) )&amp;" "&amp;TRIM(INDEX($C$3:$C$202,_xlfn.AGGREGATE(15,6,(ROW($C$3:$C$202)-ROW($C$3)+1)/($C$3:$C$202&lt;&gt;""),ROWS(A$3:A41)))),"")</f>
        <v/>
      </c>
      <c r="AB41" s="48" t="str">
        <f>IFERROR(INDEX($A$3:$A$202,_xlfn.AGGREGATE(15,6,(ROW($C$3:$C$202)-ROW($C$3)+1)/($C$3:$C$202&lt;&gt;""),ROWS(A$3:A41))),"")</f>
        <v/>
      </c>
    </row>
    <row r="42" spans="1:28">
      <c r="A42" s="49">
        <f>ROWS(C$2:C41)</f>
        <v>40</v>
      </c>
      <c r="B42" s="103"/>
      <c r="C42" s="107"/>
      <c r="D42" s="107"/>
      <c r="E42" s="103"/>
      <c r="F42" s="50"/>
      <c r="G42" s="105"/>
      <c r="AA42" s="48" t="str">
        <f>IFERROR(IF(TRIM(INDEX($B$3:$B$202,_xlfn.AGGREGATE(15,6,(ROW($C$3:$C$202)-ROW($C$3)+1)/($C$3:$C$202&lt;&gt;""),ROWS(A$3:A42))))&lt;&gt;"",TRIM(INDEX($B$3:$B$202,_xlfn.AGGREGATE(15,6,(ROW($C$3:$C$202)-ROW($C$3)+1)/($C$3:$C$202&lt;&gt;""),ROWS(A$3:A42))))&amp;" ","")&amp;IF(TRIM(INDEX($D$3:$D$202,_xlfn.AGGREGATE(15,6,(ROW($C$3:$C$202)-ROW($C$3)+1)/($C$3:$C$202&lt;&gt;""),ROWS(A$3:A42))))&lt;&gt;"",IF(TRIM(INDEX($E$3:$E$202,_xlfn.AGGREGATE(15,6,(ROW($C$3:$C$202)-ROW($C$3)+1)/($C$3:$C$202&lt;&gt;""),ROWS(A$3:A42))))&lt;&gt;"",TRIM(INDEX($E$3:$E$202,_xlfn.AGGREGATE(15,6,(ROW($C$3:$C$202)-ROW($C$3)+1)/($C$3:$C$202&lt;&gt;""),ROWS(A$3:A42))))&amp;" ("&amp;TRIM(INDEX($D$3:$D$202,_xlfn.AGGREGATE(15,6,(ROW($C$3:$C$202)-ROW($C$3)+1)/($C$3:$C$202&lt;&gt;""),ROWS(A$3:A42))))&amp;")",TRIM(INDEX($D$3:$D$202,_xlfn.AGGREGATE(15,6,(ROW($C$3:$C$202)-ROW($C$3)+1)/($C$3:$C$202&lt;&gt;""),ROWS(A$3:A42))))),TRIM(INDEX($E$3:$E$202,_xlfn.AGGREGATE(15,6,(ROW($C$3:$C$202)-ROW($C$3)+1)/($C$3:$C$202&lt;&gt;""),ROWS(A$3:A42)))) )&amp;" "&amp;TRIM(INDEX($C$3:$C$202,_xlfn.AGGREGATE(15,6,(ROW($C$3:$C$202)-ROW($C$3)+1)/($C$3:$C$202&lt;&gt;""),ROWS(A$3:A42)))),"")</f>
        <v/>
      </c>
      <c r="AB42" s="48" t="str">
        <f>IFERROR(INDEX($A$3:$A$202,_xlfn.AGGREGATE(15,6,(ROW($C$3:$C$202)-ROW($C$3)+1)/($C$3:$C$202&lt;&gt;""),ROWS(A$3:A42))),"")</f>
        <v/>
      </c>
    </row>
    <row r="43" spans="1:28">
      <c r="A43" s="49">
        <f>ROWS(C$2:C42)</f>
        <v>41</v>
      </c>
      <c r="B43" s="103"/>
      <c r="C43" s="107"/>
      <c r="D43" s="107"/>
      <c r="E43" s="103"/>
      <c r="F43" s="50"/>
      <c r="G43" s="105"/>
      <c r="AA43" s="48" t="str">
        <f>IFERROR(IF(TRIM(INDEX($B$3:$B$202,_xlfn.AGGREGATE(15,6,(ROW($C$3:$C$202)-ROW($C$3)+1)/($C$3:$C$202&lt;&gt;""),ROWS(A$3:A43))))&lt;&gt;"",TRIM(INDEX($B$3:$B$202,_xlfn.AGGREGATE(15,6,(ROW($C$3:$C$202)-ROW($C$3)+1)/($C$3:$C$202&lt;&gt;""),ROWS(A$3:A43))))&amp;" ","")&amp;IF(TRIM(INDEX($D$3:$D$202,_xlfn.AGGREGATE(15,6,(ROW($C$3:$C$202)-ROW($C$3)+1)/($C$3:$C$202&lt;&gt;""),ROWS(A$3:A43))))&lt;&gt;"",IF(TRIM(INDEX($E$3:$E$202,_xlfn.AGGREGATE(15,6,(ROW($C$3:$C$202)-ROW($C$3)+1)/($C$3:$C$202&lt;&gt;""),ROWS(A$3:A43))))&lt;&gt;"",TRIM(INDEX($E$3:$E$202,_xlfn.AGGREGATE(15,6,(ROW($C$3:$C$202)-ROW($C$3)+1)/($C$3:$C$202&lt;&gt;""),ROWS(A$3:A43))))&amp;" ("&amp;TRIM(INDEX($D$3:$D$202,_xlfn.AGGREGATE(15,6,(ROW($C$3:$C$202)-ROW($C$3)+1)/($C$3:$C$202&lt;&gt;""),ROWS(A$3:A43))))&amp;")",TRIM(INDEX($D$3:$D$202,_xlfn.AGGREGATE(15,6,(ROW($C$3:$C$202)-ROW($C$3)+1)/($C$3:$C$202&lt;&gt;""),ROWS(A$3:A43))))),TRIM(INDEX($E$3:$E$202,_xlfn.AGGREGATE(15,6,(ROW($C$3:$C$202)-ROW($C$3)+1)/($C$3:$C$202&lt;&gt;""),ROWS(A$3:A43)))) )&amp;" "&amp;TRIM(INDEX($C$3:$C$202,_xlfn.AGGREGATE(15,6,(ROW($C$3:$C$202)-ROW($C$3)+1)/($C$3:$C$202&lt;&gt;""),ROWS(A$3:A43)))),"")</f>
        <v/>
      </c>
      <c r="AB43" s="48" t="str">
        <f>IFERROR(INDEX($A$3:$A$202,_xlfn.AGGREGATE(15,6,(ROW($C$3:$C$202)-ROW($C$3)+1)/($C$3:$C$202&lt;&gt;""),ROWS(A$3:A43))),"")</f>
        <v/>
      </c>
    </row>
    <row r="44" spans="1:28">
      <c r="A44" s="49">
        <f>ROWS(C$2:C43)</f>
        <v>42</v>
      </c>
      <c r="B44" s="103"/>
      <c r="C44" s="107"/>
      <c r="D44" s="107"/>
      <c r="E44" s="103"/>
      <c r="F44" s="50"/>
      <c r="G44" s="105"/>
      <c r="AA44" s="48" t="str">
        <f>IFERROR(IF(TRIM(INDEX($B$3:$B$202,_xlfn.AGGREGATE(15,6,(ROW($C$3:$C$202)-ROW($C$3)+1)/($C$3:$C$202&lt;&gt;""),ROWS(A$3:A44))))&lt;&gt;"",TRIM(INDEX($B$3:$B$202,_xlfn.AGGREGATE(15,6,(ROW($C$3:$C$202)-ROW($C$3)+1)/($C$3:$C$202&lt;&gt;""),ROWS(A$3:A44))))&amp;" ","")&amp;IF(TRIM(INDEX($D$3:$D$202,_xlfn.AGGREGATE(15,6,(ROW($C$3:$C$202)-ROW($C$3)+1)/($C$3:$C$202&lt;&gt;""),ROWS(A$3:A44))))&lt;&gt;"",IF(TRIM(INDEX($E$3:$E$202,_xlfn.AGGREGATE(15,6,(ROW($C$3:$C$202)-ROW($C$3)+1)/($C$3:$C$202&lt;&gt;""),ROWS(A$3:A44))))&lt;&gt;"",TRIM(INDEX($E$3:$E$202,_xlfn.AGGREGATE(15,6,(ROW($C$3:$C$202)-ROW($C$3)+1)/($C$3:$C$202&lt;&gt;""),ROWS(A$3:A44))))&amp;" ("&amp;TRIM(INDEX($D$3:$D$202,_xlfn.AGGREGATE(15,6,(ROW($C$3:$C$202)-ROW($C$3)+1)/($C$3:$C$202&lt;&gt;""),ROWS(A$3:A44))))&amp;")",TRIM(INDEX($D$3:$D$202,_xlfn.AGGREGATE(15,6,(ROW($C$3:$C$202)-ROW($C$3)+1)/($C$3:$C$202&lt;&gt;""),ROWS(A$3:A44))))),TRIM(INDEX($E$3:$E$202,_xlfn.AGGREGATE(15,6,(ROW($C$3:$C$202)-ROW($C$3)+1)/($C$3:$C$202&lt;&gt;""),ROWS(A$3:A44)))) )&amp;" "&amp;TRIM(INDEX($C$3:$C$202,_xlfn.AGGREGATE(15,6,(ROW($C$3:$C$202)-ROW($C$3)+1)/($C$3:$C$202&lt;&gt;""),ROWS(A$3:A44)))),"")</f>
        <v/>
      </c>
      <c r="AB44" s="48" t="str">
        <f>IFERROR(INDEX($A$3:$A$202,_xlfn.AGGREGATE(15,6,(ROW($C$3:$C$202)-ROW($C$3)+1)/($C$3:$C$202&lt;&gt;""),ROWS(A$3:A44))),"")</f>
        <v/>
      </c>
    </row>
    <row r="45" spans="1:28">
      <c r="A45" s="49">
        <f>ROWS(C$2:C44)</f>
        <v>43</v>
      </c>
      <c r="B45" s="103"/>
      <c r="C45" s="107"/>
      <c r="D45" s="107"/>
      <c r="E45" s="103"/>
      <c r="F45" s="50"/>
      <c r="G45" s="105"/>
      <c r="AA45" s="48" t="str">
        <f>IFERROR(IF(TRIM(INDEX($B$3:$B$202,_xlfn.AGGREGATE(15,6,(ROW($C$3:$C$202)-ROW($C$3)+1)/($C$3:$C$202&lt;&gt;""),ROWS(A$3:A45))))&lt;&gt;"",TRIM(INDEX($B$3:$B$202,_xlfn.AGGREGATE(15,6,(ROW($C$3:$C$202)-ROW($C$3)+1)/($C$3:$C$202&lt;&gt;""),ROWS(A$3:A45))))&amp;" ","")&amp;IF(TRIM(INDEX($D$3:$D$202,_xlfn.AGGREGATE(15,6,(ROW($C$3:$C$202)-ROW($C$3)+1)/($C$3:$C$202&lt;&gt;""),ROWS(A$3:A45))))&lt;&gt;"",IF(TRIM(INDEX($E$3:$E$202,_xlfn.AGGREGATE(15,6,(ROW($C$3:$C$202)-ROW($C$3)+1)/($C$3:$C$202&lt;&gt;""),ROWS(A$3:A45))))&lt;&gt;"",TRIM(INDEX($E$3:$E$202,_xlfn.AGGREGATE(15,6,(ROW($C$3:$C$202)-ROW($C$3)+1)/($C$3:$C$202&lt;&gt;""),ROWS(A$3:A45))))&amp;" ("&amp;TRIM(INDEX($D$3:$D$202,_xlfn.AGGREGATE(15,6,(ROW($C$3:$C$202)-ROW($C$3)+1)/($C$3:$C$202&lt;&gt;""),ROWS(A$3:A45))))&amp;")",TRIM(INDEX($D$3:$D$202,_xlfn.AGGREGATE(15,6,(ROW($C$3:$C$202)-ROW($C$3)+1)/($C$3:$C$202&lt;&gt;""),ROWS(A$3:A45))))),TRIM(INDEX($E$3:$E$202,_xlfn.AGGREGATE(15,6,(ROW($C$3:$C$202)-ROW($C$3)+1)/($C$3:$C$202&lt;&gt;""),ROWS(A$3:A45)))) )&amp;" "&amp;TRIM(INDEX($C$3:$C$202,_xlfn.AGGREGATE(15,6,(ROW($C$3:$C$202)-ROW($C$3)+1)/($C$3:$C$202&lt;&gt;""),ROWS(A$3:A45)))),"")</f>
        <v/>
      </c>
      <c r="AB45" s="48" t="str">
        <f>IFERROR(INDEX($A$3:$A$202,_xlfn.AGGREGATE(15,6,(ROW($C$3:$C$202)-ROW($C$3)+1)/($C$3:$C$202&lt;&gt;""),ROWS(A$3:A45))),"")</f>
        <v/>
      </c>
    </row>
    <row r="46" spans="1:28">
      <c r="A46" s="49">
        <f>ROWS(C$2:C45)</f>
        <v>44</v>
      </c>
      <c r="B46" s="103"/>
      <c r="C46" s="107"/>
      <c r="D46" s="107"/>
      <c r="E46" s="103"/>
      <c r="F46" s="50"/>
      <c r="G46" s="105"/>
      <c r="AA46" s="48" t="str">
        <f>IFERROR(IF(TRIM(INDEX($B$3:$B$202,_xlfn.AGGREGATE(15,6,(ROW($C$3:$C$202)-ROW($C$3)+1)/($C$3:$C$202&lt;&gt;""),ROWS(A$3:A46))))&lt;&gt;"",TRIM(INDEX($B$3:$B$202,_xlfn.AGGREGATE(15,6,(ROW($C$3:$C$202)-ROW($C$3)+1)/($C$3:$C$202&lt;&gt;""),ROWS(A$3:A46))))&amp;" ","")&amp;IF(TRIM(INDEX($D$3:$D$202,_xlfn.AGGREGATE(15,6,(ROW($C$3:$C$202)-ROW($C$3)+1)/($C$3:$C$202&lt;&gt;""),ROWS(A$3:A46))))&lt;&gt;"",IF(TRIM(INDEX($E$3:$E$202,_xlfn.AGGREGATE(15,6,(ROW($C$3:$C$202)-ROW($C$3)+1)/($C$3:$C$202&lt;&gt;""),ROWS(A$3:A46))))&lt;&gt;"",TRIM(INDEX($E$3:$E$202,_xlfn.AGGREGATE(15,6,(ROW($C$3:$C$202)-ROW($C$3)+1)/($C$3:$C$202&lt;&gt;""),ROWS(A$3:A46))))&amp;" ("&amp;TRIM(INDEX($D$3:$D$202,_xlfn.AGGREGATE(15,6,(ROW($C$3:$C$202)-ROW($C$3)+1)/($C$3:$C$202&lt;&gt;""),ROWS(A$3:A46))))&amp;")",TRIM(INDEX($D$3:$D$202,_xlfn.AGGREGATE(15,6,(ROW($C$3:$C$202)-ROW($C$3)+1)/($C$3:$C$202&lt;&gt;""),ROWS(A$3:A46))))),TRIM(INDEX($E$3:$E$202,_xlfn.AGGREGATE(15,6,(ROW($C$3:$C$202)-ROW($C$3)+1)/($C$3:$C$202&lt;&gt;""),ROWS(A$3:A46)))) )&amp;" "&amp;TRIM(INDEX($C$3:$C$202,_xlfn.AGGREGATE(15,6,(ROW($C$3:$C$202)-ROW($C$3)+1)/($C$3:$C$202&lt;&gt;""),ROWS(A$3:A46)))),"")</f>
        <v/>
      </c>
      <c r="AB46" s="48" t="str">
        <f>IFERROR(INDEX($A$3:$A$202,_xlfn.AGGREGATE(15,6,(ROW($C$3:$C$202)-ROW($C$3)+1)/($C$3:$C$202&lt;&gt;""),ROWS(A$3:A46))),"")</f>
        <v/>
      </c>
    </row>
    <row r="47" spans="1:28">
      <c r="A47" s="49">
        <f>ROWS(C$2:C46)</f>
        <v>45</v>
      </c>
      <c r="B47" s="103"/>
      <c r="C47" s="107"/>
      <c r="D47" s="107"/>
      <c r="E47" s="103"/>
      <c r="F47" s="50"/>
      <c r="G47" s="105"/>
      <c r="AA47" s="48" t="str">
        <f>IFERROR(IF(TRIM(INDEX($B$3:$B$202,_xlfn.AGGREGATE(15,6,(ROW($C$3:$C$202)-ROW($C$3)+1)/($C$3:$C$202&lt;&gt;""),ROWS(A$3:A47))))&lt;&gt;"",TRIM(INDEX($B$3:$B$202,_xlfn.AGGREGATE(15,6,(ROW($C$3:$C$202)-ROW($C$3)+1)/($C$3:$C$202&lt;&gt;""),ROWS(A$3:A47))))&amp;" ","")&amp;IF(TRIM(INDEX($D$3:$D$202,_xlfn.AGGREGATE(15,6,(ROW($C$3:$C$202)-ROW($C$3)+1)/($C$3:$C$202&lt;&gt;""),ROWS(A$3:A47))))&lt;&gt;"",IF(TRIM(INDEX($E$3:$E$202,_xlfn.AGGREGATE(15,6,(ROW($C$3:$C$202)-ROW($C$3)+1)/($C$3:$C$202&lt;&gt;""),ROWS(A$3:A47))))&lt;&gt;"",TRIM(INDEX($E$3:$E$202,_xlfn.AGGREGATE(15,6,(ROW($C$3:$C$202)-ROW($C$3)+1)/($C$3:$C$202&lt;&gt;""),ROWS(A$3:A47))))&amp;" ("&amp;TRIM(INDEX($D$3:$D$202,_xlfn.AGGREGATE(15,6,(ROW($C$3:$C$202)-ROW($C$3)+1)/($C$3:$C$202&lt;&gt;""),ROWS(A$3:A47))))&amp;")",TRIM(INDEX($D$3:$D$202,_xlfn.AGGREGATE(15,6,(ROW($C$3:$C$202)-ROW($C$3)+1)/($C$3:$C$202&lt;&gt;""),ROWS(A$3:A47))))),TRIM(INDEX($E$3:$E$202,_xlfn.AGGREGATE(15,6,(ROW($C$3:$C$202)-ROW($C$3)+1)/($C$3:$C$202&lt;&gt;""),ROWS(A$3:A47)))) )&amp;" "&amp;TRIM(INDEX($C$3:$C$202,_xlfn.AGGREGATE(15,6,(ROW($C$3:$C$202)-ROW($C$3)+1)/($C$3:$C$202&lt;&gt;""),ROWS(A$3:A47)))),"")</f>
        <v/>
      </c>
      <c r="AB47" s="48" t="str">
        <f>IFERROR(INDEX($A$3:$A$202,_xlfn.AGGREGATE(15,6,(ROW($C$3:$C$202)-ROW($C$3)+1)/($C$3:$C$202&lt;&gt;""),ROWS(A$3:A47))),"")</f>
        <v/>
      </c>
    </row>
    <row r="48" spans="1:28">
      <c r="A48" s="49">
        <f>ROWS(C$2:C47)</f>
        <v>46</v>
      </c>
      <c r="B48" s="103"/>
      <c r="C48" s="107"/>
      <c r="D48" s="107"/>
      <c r="E48" s="103"/>
      <c r="F48" s="50"/>
      <c r="G48" s="105"/>
      <c r="AA48" s="48" t="str">
        <f>IFERROR(IF(TRIM(INDEX($B$3:$B$202,_xlfn.AGGREGATE(15,6,(ROW($C$3:$C$202)-ROW($C$3)+1)/($C$3:$C$202&lt;&gt;""),ROWS(A$3:A48))))&lt;&gt;"",TRIM(INDEX($B$3:$B$202,_xlfn.AGGREGATE(15,6,(ROW($C$3:$C$202)-ROW($C$3)+1)/($C$3:$C$202&lt;&gt;""),ROWS(A$3:A48))))&amp;" ","")&amp;IF(TRIM(INDEX($D$3:$D$202,_xlfn.AGGREGATE(15,6,(ROW($C$3:$C$202)-ROW($C$3)+1)/($C$3:$C$202&lt;&gt;""),ROWS(A$3:A48))))&lt;&gt;"",IF(TRIM(INDEX($E$3:$E$202,_xlfn.AGGREGATE(15,6,(ROW($C$3:$C$202)-ROW($C$3)+1)/($C$3:$C$202&lt;&gt;""),ROWS(A$3:A48))))&lt;&gt;"",TRIM(INDEX($E$3:$E$202,_xlfn.AGGREGATE(15,6,(ROW($C$3:$C$202)-ROW($C$3)+1)/($C$3:$C$202&lt;&gt;""),ROWS(A$3:A48))))&amp;" ("&amp;TRIM(INDEX($D$3:$D$202,_xlfn.AGGREGATE(15,6,(ROW($C$3:$C$202)-ROW($C$3)+1)/($C$3:$C$202&lt;&gt;""),ROWS(A$3:A48))))&amp;")",TRIM(INDEX($D$3:$D$202,_xlfn.AGGREGATE(15,6,(ROW($C$3:$C$202)-ROW($C$3)+1)/($C$3:$C$202&lt;&gt;""),ROWS(A$3:A48))))),TRIM(INDEX($E$3:$E$202,_xlfn.AGGREGATE(15,6,(ROW($C$3:$C$202)-ROW($C$3)+1)/($C$3:$C$202&lt;&gt;""),ROWS(A$3:A48)))) )&amp;" "&amp;TRIM(INDEX($C$3:$C$202,_xlfn.AGGREGATE(15,6,(ROW($C$3:$C$202)-ROW($C$3)+1)/($C$3:$C$202&lt;&gt;""),ROWS(A$3:A48)))),"")</f>
        <v/>
      </c>
      <c r="AB48" s="48" t="str">
        <f>IFERROR(INDEX($A$3:$A$202,_xlfn.AGGREGATE(15,6,(ROW($C$3:$C$202)-ROW($C$3)+1)/($C$3:$C$202&lt;&gt;""),ROWS(A$3:A48))),"")</f>
        <v/>
      </c>
    </row>
    <row r="49" spans="1:28">
      <c r="A49" s="49">
        <f>ROWS(C$2:C48)</f>
        <v>47</v>
      </c>
      <c r="B49" s="103"/>
      <c r="C49" s="107"/>
      <c r="D49" s="107"/>
      <c r="E49" s="103"/>
      <c r="F49" s="50"/>
      <c r="G49" s="105"/>
      <c r="AA49" s="48" t="str">
        <f>IFERROR(IF(TRIM(INDEX($B$3:$B$202,_xlfn.AGGREGATE(15,6,(ROW($C$3:$C$202)-ROW($C$3)+1)/($C$3:$C$202&lt;&gt;""),ROWS(A$3:A49))))&lt;&gt;"",TRIM(INDEX($B$3:$B$202,_xlfn.AGGREGATE(15,6,(ROW($C$3:$C$202)-ROW($C$3)+1)/($C$3:$C$202&lt;&gt;""),ROWS(A$3:A49))))&amp;" ","")&amp;IF(TRIM(INDEX($D$3:$D$202,_xlfn.AGGREGATE(15,6,(ROW($C$3:$C$202)-ROW($C$3)+1)/($C$3:$C$202&lt;&gt;""),ROWS(A$3:A49))))&lt;&gt;"",IF(TRIM(INDEX($E$3:$E$202,_xlfn.AGGREGATE(15,6,(ROW($C$3:$C$202)-ROW($C$3)+1)/($C$3:$C$202&lt;&gt;""),ROWS(A$3:A49))))&lt;&gt;"",TRIM(INDEX($E$3:$E$202,_xlfn.AGGREGATE(15,6,(ROW($C$3:$C$202)-ROW($C$3)+1)/($C$3:$C$202&lt;&gt;""),ROWS(A$3:A49))))&amp;" ("&amp;TRIM(INDEX($D$3:$D$202,_xlfn.AGGREGATE(15,6,(ROW($C$3:$C$202)-ROW($C$3)+1)/($C$3:$C$202&lt;&gt;""),ROWS(A$3:A49))))&amp;")",TRIM(INDEX($D$3:$D$202,_xlfn.AGGREGATE(15,6,(ROW($C$3:$C$202)-ROW($C$3)+1)/($C$3:$C$202&lt;&gt;""),ROWS(A$3:A49))))),TRIM(INDEX($E$3:$E$202,_xlfn.AGGREGATE(15,6,(ROW($C$3:$C$202)-ROW($C$3)+1)/($C$3:$C$202&lt;&gt;""),ROWS(A$3:A49)))) )&amp;" "&amp;TRIM(INDEX($C$3:$C$202,_xlfn.AGGREGATE(15,6,(ROW($C$3:$C$202)-ROW($C$3)+1)/($C$3:$C$202&lt;&gt;""),ROWS(A$3:A49)))),"")</f>
        <v/>
      </c>
      <c r="AB49" s="48" t="str">
        <f>IFERROR(INDEX($A$3:$A$202,_xlfn.AGGREGATE(15,6,(ROW($C$3:$C$202)-ROW($C$3)+1)/($C$3:$C$202&lt;&gt;""),ROWS(A$3:A49))),"")</f>
        <v/>
      </c>
    </row>
    <row r="50" spans="1:28">
      <c r="A50" s="49">
        <f>ROWS(C$2:C49)</f>
        <v>48</v>
      </c>
      <c r="B50" s="103"/>
      <c r="C50" s="107"/>
      <c r="D50" s="107"/>
      <c r="E50" s="103"/>
      <c r="F50" s="50"/>
      <c r="G50" s="105"/>
      <c r="AA50" s="48" t="str">
        <f>IFERROR(IF(TRIM(INDEX($B$3:$B$202,_xlfn.AGGREGATE(15,6,(ROW($C$3:$C$202)-ROW($C$3)+1)/($C$3:$C$202&lt;&gt;""),ROWS(A$3:A50))))&lt;&gt;"",TRIM(INDEX($B$3:$B$202,_xlfn.AGGREGATE(15,6,(ROW($C$3:$C$202)-ROW($C$3)+1)/($C$3:$C$202&lt;&gt;""),ROWS(A$3:A50))))&amp;" ","")&amp;IF(TRIM(INDEX($D$3:$D$202,_xlfn.AGGREGATE(15,6,(ROW($C$3:$C$202)-ROW($C$3)+1)/($C$3:$C$202&lt;&gt;""),ROWS(A$3:A50))))&lt;&gt;"",IF(TRIM(INDEX($E$3:$E$202,_xlfn.AGGREGATE(15,6,(ROW($C$3:$C$202)-ROW($C$3)+1)/($C$3:$C$202&lt;&gt;""),ROWS(A$3:A50))))&lt;&gt;"",TRIM(INDEX($E$3:$E$202,_xlfn.AGGREGATE(15,6,(ROW($C$3:$C$202)-ROW($C$3)+1)/($C$3:$C$202&lt;&gt;""),ROWS(A$3:A50))))&amp;" ("&amp;TRIM(INDEX($D$3:$D$202,_xlfn.AGGREGATE(15,6,(ROW($C$3:$C$202)-ROW($C$3)+1)/($C$3:$C$202&lt;&gt;""),ROWS(A$3:A50))))&amp;")",TRIM(INDEX($D$3:$D$202,_xlfn.AGGREGATE(15,6,(ROW($C$3:$C$202)-ROW($C$3)+1)/($C$3:$C$202&lt;&gt;""),ROWS(A$3:A50))))),TRIM(INDEX($E$3:$E$202,_xlfn.AGGREGATE(15,6,(ROW($C$3:$C$202)-ROW($C$3)+1)/($C$3:$C$202&lt;&gt;""),ROWS(A$3:A50)))) )&amp;" "&amp;TRIM(INDEX($C$3:$C$202,_xlfn.AGGREGATE(15,6,(ROW($C$3:$C$202)-ROW($C$3)+1)/($C$3:$C$202&lt;&gt;""),ROWS(A$3:A50)))),"")</f>
        <v/>
      </c>
      <c r="AB50" s="48" t="str">
        <f>IFERROR(INDEX($A$3:$A$202,_xlfn.AGGREGATE(15,6,(ROW($C$3:$C$202)-ROW($C$3)+1)/($C$3:$C$202&lt;&gt;""),ROWS(A$3:A50))),"")</f>
        <v/>
      </c>
    </row>
    <row r="51" spans="1:28">
      <c r="A51" s="49">
        <f>ROWS(C$2:C50)</f>
        <v>49</v>
      </c>
      <c r="B51" s="103"/>
      <c r="C51" s="107"/>
      <c r="D51" s="107"/>
      <c r="E51" s="103"/>
      <c r="F51" s="50"/>
      <c r="G51" s="105"/>
      <c r="AA51" s="48" t="str">
        <f>IFERROR(IF(TRIM(INDEX($B$3:$B$202,_xlfn.AGGREGATE(15,6,(ROW($C$3:$C$202)-ROW($C$3)+1)/($C$3:$C$202&lt;&gt;""),ROWS(A$3:A51))))&lt;&gt;"",TRIM(INDEX($B$3:$B$202,_xlfn.AGGREGATE(15,6,(ROW($C$3:$C$202)-ROW($C$3)+1)/($C$3:$C$202&lt;&gt;""),ROWS(A$3:A51))))&amp;" ","")&amp;IF(TRIM(INDEX($D$3:$D$202,_xlfn.AGGREGATE(15,6,(ROW($C$3:$C$202)-ROW($C$3)+1)/($C$3:$C$202&lt;&gt;""),ROWS(A$3:A51))))&lt;&gt;"",IF(TRIM(INDEX($E$3:$E$202,_xlfn.AGGREGATE(15,6,(ROW($C$3:$C$202)-ROW($C$3)+1)/($C$3:$C$202&lt;&gt;""),ROWS(A$3:A51))))&lt;&gt;"",TRIM(INDEX($E$3:$E$202,_xlfn.AGGREGATE(15,6,(ROW($C$3:$C$202)-ROW($C$3)+1)/($C$3:$C$202&lt;&gt;""),ROWS(A$3:A51))))&amp;" ("&amp;TRIM(INDEX($D$3:$D$202,_xlfn.AGGREGATE(15,6,(ROW($C$3:$C$202)-ROW($C$3)+1)/($C$3:$C$202&lt;&gt;""),ROWS(A$3:A51))))&amp;")",TRIM(INDEX($D$3:$D$202,_xlfn.AGGREGATE(15,6,(ROW($C$3:$C$202)-ROW($C$3)+1)/($C$3:$C$202&lt;&gt;""),ROWS(A$3:A51))))),TRIM(INDEX($E$3:$E$202,_xlfn.AGGREGATE(15,6,(ROW($C$3:$C$202)-ROW($C$3)+1)/($C$3:$C$202&lt;&gt;""),ROWS(A$3:A51)))) )&amp;" "&amp;TRIM(INDEX($C$3:$C$202,_xlfn.AGGREGATE(15,6,(ROW($C$3:$C$202)-ROW($C$3)+1)/($C$3:$C$202&lt;&gt;""),ROWS(A$3:A51)))),"")</f>
        <v/>
      </c>
      <c r="AB51" s="48" t="str">
        <f>IFERROR(INDEX($A$3:$A$202,_xlfn.AGGREGATE(15,6,(ROW($C$3:$C$202)-ROW($C$3)+1)/($C$3:$C$202&lt;&gt;""),ROWS(A$3:A51))),"")</f>
        <v/>
      </c>
    </row>
    <row r="52" spans="1:28">
      <c r="A52" s="49">
        <f>ROWS(C$2:C51)</f>
        <v>50</v>
      </c>
      <c r="B52" s="103"/>
      <c r="C52" s="107"/>
      <c r="D52" s="107"/>
      <c r="E52" s="103"/>
      <c r="F52" s="50"/>
      <c r="G52" s="105"/>
      <c r="AA52" s="48" t="str">
        <f>IFERROR(IF(TRIM(INDEX($B$3:$B$202,_xlfn.AGGREGATE(15,6,(ROW($C$3:$C$202)-ROW($C$3)+1)/($C$3:$C$202&lt;&gt;""),ROWS(A$3:A52))))&lt;&gt;"",TRIM(INDEX($B$3:$B$202,_xlfn.AGGREGATE(15,6,(ROW($C$3:$C$202)-ROW($C$3)+1)/($C$3:$C$202&lt;&gt;""),ROWS(A$3:A52))))&amp;" ","")&amp;IF(TRIM(INDEX($D$3:$D$202,_xlfn.AGGREGATE(15,6,(ROW($C$3:$C$202)-ROW($C$3)+1)/($C$3:$C$202&lt;&gt;""),ROWS(A$3:A52))))&lt;&gt;"",IF(TRIM(INDEX($E$3:$E$202,_xlfn.AGGREGATE(15,6,(ROW($C$3:$C$202)-ROW($C$3)+1)/($C$3:$C$202&lt;&gt;""),ROWS(A$3:A52))))&lt;&gt;"",TRIM(INDEX($E$3:$E$202,_xlfn.AGGREGATE(15,6,(ROW($C$3:$C$202)-ROW($C$3)+1)/($C$3:$C$202&lt;&gt;""),ROWS(A$3:A52))))&amp;" ("&amp;TRIM(INDEX($D$3:$D$202,_xlfn.AGGREGATE(15,6,(ROW($C$3:$C$202)-ROW($C$3)+1)/($C$3:$C$202&lt;&gt;""),ROWS(A$3:A52))))&amp;")",TRIM(INDEX($D$3:$D$202,_xlfn.AGGREGATE(15,6,(ROW($C$3:$C$202)-ROW($C$3)+1)/($C$3:$C$202&lt;&gt;""),ROWS(A$3:A52))))),TRIM(INDEX($E$3:$E$202,_xlfn.AGGREGATE(15,6,(ROW($C$3:$C$202)-ROW($C$3)+1)/($C$3:$C$202&lt;&gt;""),ROWS(A$3:A52)))) )&amp;" "&amp;TRIM(INDEX($C$3:$C$202,_xlfn.AGGREGATE(15,6,(ROW($C$3:$C$202)-ROW($C$3)+1)/($C$3:$C$202&lt;&gt;""),ROWS(A$3:A52)))),"")</f>
        <v/>
      </c>
      <c r="AB52" s="48" t="str">
        <f>IFERROR(INDEX($A$3:$A$202,_xlfn.AGGREGATE(15,6,(ROW($C$3:$C$202)-ROW($C$3)+1)/($C$3:$C$202&lt;&gt;""),ROWS(A$3:A52))),"")</f>
        <v/>
      </c>
    </row>
    <row r="53" spans="1:28">
      <c r="A53" s="49">
        <f>ROWS(C$2:C52)</f>
        <v>51</v>
      </c>
      <c r="B53" s="103"/>
      <c r="C53" s="107"/>
      <c r="D53" s="107"/>
      <c r="E53" s="103"/>
      <c r="F53" s="50"/>
      <c r="G53" s="105"/>
      <c r="AA53" s="48" t="str">
        <f>IFERROR(IF(TRIM(INDEX($B$3:$B$202,_xlfn.AGGREGATE(15,6,(ROW($C$3:$C$202)-ROW($C$3)+1)/($C$3:$C$202&lt;&gt;""),ROWS(A$3:A53))))&lt;&gt;"",TRIM(INDEX($B$3:$B$202,_xlfn.AGGREGATE(15,6,(ROW($C$3:$C$202)-ROW($C$3)+1)/($C$3:$C$202&lt;&gt;""),ROWS(A$3:A53))))&amp;" ","")&amp;IF(TRIM(INDEX($D$3:$D$202,_xlfn.AGGREGATE(15,6,(ROW($C$3:$C$202)-ROW($C$3)+1)/($C$3:$C$202&lt;&gt;""),ROWS(A$3:A53))))&lt;&gt;"",IF(TRIM(INDEX($E$3:$E$202,_xlfn.AGGREGATE(15,6,(ROW($C$3:$C$202)-ROW($C$3)+1)/($C$3:$C$202&lt;&gt;""),ROWS(A$3:A53))))&lt;&gt;"",TRIM(INDEX($E$3:$E$202,_xlfn.AGGREGATE(15,6,(ROW($C$3:$C$202)-ROW($C$3)+1)/($C$3:$C$202&lt;&gt;""),ROWS(A$3:A53))))&amp;" ("&amp;TRIM(INDEX($D$3:$D$202,_xlfn.AGGREGATE(15,6,(ROW($C$3:$C$202)-ROW($C$3)+1)/($C$3:$C$202&lt;&gt;""),ROWS(A$3:A53))))&amp;")",TRIM(INDEX($D$3:$D$202,_xlfn.AGGREGATE(15,6,(ROW($C$3:$C$202)-ROW($C$3)+1)/($C$3:$C$202&lt;&gt;""),ROWS(A$3:A53))))),TRIM(INDEX($E$3:$E$202,_xlfn.AGGREGATE(15,6,(ROW($C$3:$C$202)-ROW($C$3)+1)/($C$3:$C$202&lt;&gt;""),ROWS(A$3:A53)))) )&amp;" "&amp;TRIM(INDEX($C$3:$C$202,_xlfn.AGGREGATE(15,6,(ROW($C$3:$C$202)-ROW($C$3)+1)/($C$3:$C$202&lt;&gt;""),ROWS(A$3:A53)))),"")</f>
        <v/>
      </c>
      <c r="AB53" s="48" t="str">
        <f>IFERROR(INDEX($A$3:$A$202,_xlfn.AGGREGATE(15,6,(ROW($C$3:$C$202)-ROW($C$3)+1)/($C$3:$C$202&lt;&gt;""),ROWS(A$3:A53))),"")</f>
        <v/>
      </c>
    </row>
    <row r="54" spans="1:28">
      <c r="A54" s="49">
        <f>ROWS(C$2:C53)</f>
        <v>52</v>
      </c>
      <c r="B54" s="103"/>
      <c r="C54" s="107"/>
      <c r="D54" s="107"/>
      <c r="E54" s="103"/>
      <c r="F54" s="50"/>
      <c r="G54" s="105"/>
      <c r="AA54" s="48" t="str">
        <f>IFERROR(IF(TRIM(INDEX($B$3:$B$202,_xlfn.AGGREGATE(15,6,(ROW($C$3:$C$202)-ROW($C$3)+1)/($C$3:$C$202&lt;&gt;""),ROWS(A$3:A54))))&lt;&gt;"",TRIM(INDEX($B$3:$B$202,_xlfn.AGGREGATE(15,6,(ROW($C$3:$C$202)-ROW($C$3)+1)/($C$3:$C$202&lt;&gt;""),ROWS(A$3:A54))))&amp;" ","")&amp;IF(TRIM(INDEX($D$3:$D$202,_xlfn.AGGREGATE(15,6,(ROW($C$3:$C$202)-ROW($C$3)+1)/($C$3:$C$202&lt;&gt;""),ROWS(A$3:A54))))&lt;&gt;"",IF(TRIM(INDEX($E$3:$E$202,_xlfn.AGGREGATE(15,6,(ROW($C$3:$C$202)-ROW($C$3)+1)/($C$3:$C$202&lt;&gt;""),ROWS(A$3:A54))))&lt;&gt;"",TRIM(INDEX($E$3:$E$202,_xlfn.AGGREGATE(15,6,(ROW($C$3:$C$202)-ROW($C$3)+1)/($C$3:$C$202&lt;&gt;""),ROWS(A$3:A54))))&amp;" ("&amp;TRIM(INDEX($D$3:$D$202,_xlfn.AGGREGATE(15,6,(ROW($C$3:$C$202)-ROW($C$3)+1)/($C$3:$C$202&lt;&gt;""),ROWS(A$3:A54))))&amp;")",TRIM(INDEX($D$3:$D$202,_xlfn.AGGREGATE(15,6,(ROW($C$3:$C$202)-ROW($C$3)+1)/($C$3:$C$202&lt;&gt;""),ROWS(A$3:A54))))),TRIM(INDEX($E$3:$E$202,_xlfn.AGGREGATE(15,6,(ROW($C$3:$C$202)-ROW($C$3)+1)/($C$3:$C$202&lt;&gt;""),ROWS(A$3:A54)))) )&amp;" "&amp;TRIM(INDEX($C$3:$C$202,_xlfn.AGGREGATE(15,6,(ROW($C$3:$C$202)-ROW($C$3)+1)/($C$3:$C$202&lt;&gt;""),ROWS(A$3:A54)))),"")</f>
        <v/>
      </c>
      <c r="AB54" s="48" t="str">
        <f>IFERROR(INDEX($A$3:$A$202,_xlfn.AGGREGATE(15,6,(ROW($C$3:$C$202)-ROW($C$3)+1)/($C$3:$C$202&lt;&gt;""),ROWS(A$3:A54))),"")</f>
        <v/>
      </c>
    </row>
    <row r="55" spans="1:28">
      <c r="A55" s="49">
        <f>ROWS(C$2:C54)</f>
        <v>53</v>
      </c>
      <c r="B55" s="103"/>
      <c r="C55" s="107"/>
      <c r="D55" s="107"/>
      <c r="E55" s="103"/>
      <c r="F55" s="50"/>
      <c r="G55" s="105"/>
      <c r="AA55" s="48" t="str">
        <f>IFERROR(IF(TRIM(INDEX($B$3:$B$202,_xlfn.AGGREGATE(15,6,(ROW($C$3:$C$202)-ROW($C$3)+1)/($C$3:$C$202&lt;&gt;""),ROWS(A$3:A55))))&lt;&gt;"",TRIM(INDEX($B$3:$B$202,_xlfn.AGGREGATE(15,6,(ROW($C$3:$C$202)-ROW($C$3)+1)/($C$3:$C$202&lt;&gt;""),ROWS(A$3:A55))))&amp;" ","")&amp;IF(TRIM(INDEX($D$3:$D$202,_xlfn.AGGREGATE(15,6,(ROW($C$3:$C$202)-ROW($C$3)+1)/($C$3:$C$202&lt;&gt;""),ROWS(A$3:A55))))&lt;&gt;"",IF(TRIM(INDEX($E$3:$E$202,_xlfn.AGGREGATE(15,6,(ROW($C$3:$C$202)-ROW($C$3)+1)/($C$3:$C$202&lt;&gt;""),ROWS(A$3:A55))))&lt;&gt;"",TRIM(INDEX($E$3:$E$202,_xlfn.AGGREGATE(15,6,(ROW($C$3:$C$202)-ROW($C$3)+1)/($C$3:$C$202&lt;&gt;""),ROWS(A$3:A55))))&amp;" ("&amp;TRIM(INDEX($D$3:$D$202,_xlfn.AGGREGATE(15,6,(ROW($C$3:$C$202)-ROW($C$3)+1)/($C$3:$C$202&lt;&gt;""),ROWS(A$3:A55))))&amp;")",TRIM(INDEX($D$3:$D$202,_xlfn.AGGREGATE(15,6,(ROW($C$3:$C$202)-ROW($C$3)+1)/($C$3:$C$202&lt;&gt;""),ROWS(A$3:A55))))),TRIM(INDEX($E$3:$E$202,_xlfn.AGGREGATE(15,6,(ROW($C$3:$C$202)-ROW($C$3)+1)/($C$3:$C$202&lt;&gt;""),ROWS(A$3:A55)))) )&amp;" "&amp;TRIM(INDEX($C$3:$C$202,_xlfn.AGGREGATE(15,6,(ROW($C$3:$C$202)-ROW($C$3)+1)/($C$3:$C$202&lt;&gt;""),ROWS(A$3:A55)))),"")</f>
        <v/>
      </c>
      <c r="AB55" s="48" t="str">
        <f>IFERROR(INDEX($A$3:$A$202,_xlfn.AGGREGATE(15,6,(ROW($C$3:$C$202)-ROW($C$3)+1)/($C$3:$C$202&lt;&gt;""),ROWS(A$3:A55))),"")</f>
        <v/>
      </c>
    </row>
    <row r="56" spans="1:28">
      <c r="A56" s="49">
        <f>ROWS(C$2:C55)</f>
        <v>54</v>
      </c>
      <c r="B56" s="103"/>
      <c r="C56" s="104"/>
      <c r="D56" s="104"/>
      <c r="E56" s="103"/>
      <c r="F56" s="4"/>
      <c r="G56" s="105"/>
      <c r="AA56" s="48" t="str">
        <f>IFERROR(IF(TRIM(INDEX($B$3:$B$202,_xlfn.AGGREGATE(15,6,(ROW($C$3:$C$202)-ROW($C$3)+1)/($C$3:$C$202&lt;&gt;""),ROWS(A$3:A56))))&lt;&gt;"",TRIM(INDEX($B$3:$B$202,_xlfn.AGGREGATE(15,6,(ROW($C$3:$C$202)-ROW($C$3)+1)/($C$3:$C$202&lt;&gt;""),ROWS(A$3:A56))))&amp;" ","")&amp;IF(TRIM(INDEX($D$3:$D$202,_xlfn.AGGREGATE(15,6,(ROW($C$3:$C$202)-ROW($C$3)+1)/($C$3:$C$202&lt;&gt;""),ROWS(A$3:A56))))&lt;&gt;"",IF(TRIM(INDEX($E$3:$E$202,_xlfn.AGGREGATE(15,6,(ROW($C$3:$C$202)-ROW($C$3)+1)/($C$3:$C$202&lt;&gt;""),ROWS(A$3:A56))))&lt;&gt;"",TRIM(INDEX($E$3:$E$202,_xlfn.AGGREGATE(15,6,(ROW($C$3:$C$202)-ROW($C$3)+1)/($C$3:$C$202&lt;&gt;""),ROWS(A$3:A56))))&amp;" ("&amp;TRIM(INDEX($D$3:$D$202,_xlfn.AGGREGATE(15,6,(ROW($C$3:$C$202)-ROW($C$3)+1)/($C$3:$C$202&lt;&gt;""),ROWS(A$3:A56))))&amp;")",TRIM(INDEX($D$3:$D$202,_xlfn.AGGREGATE(15,6,(ROW($C$3:$C$202)-ROW($C$3)+1)/($C$3:$C$202&lt;&gt;""),ROWS(A$3:A56))))),TRIM(INDEX($E$3:$E$202,_xlfn.AGGREGATE(15,6,(ROW($C$3:$C$202)-ROW($C$3)+1)/($C$3:$C$202&lt;&gt;""),ROWS(A$3:A56)))) )&amp;" "&amp;TRIM(INDEX($C$3:$C$202,_xlfn.AGGREGATE(15,6,(ROW($C$3:$C$202)-ROW($C$3)+1)/($C$3:$C$202&lt;&gt;""),ROWS(A$3:A56)))),"")</f>
        <v/>
      </c>
      <c r="AB56" s="48" t="str">
        <f>IFERROR(INDEX($A$3:$A$202,_xlfn.AGGREGATE(15,6,(ROW($C$3:$C$202)-ROW($C$3)+1)/($C$3:$C$202&lt;&gt;""),ROWS(A$3:A56))),"")</f>
        <v/>
      </c>
    </row>
    <row r="57" spans="1:28">
      <c r="A57" s="49">
        <f>ROWS(C$2:C56)</f>
        <v>55</v>
      </c>
      <c r="B57" s="103"/>
      <c r="C57" s="103"/>
      <c r="D57" s="103"/>
      <c r="E57" s="103"/>
      <c r="F57" s="108"/>
      <c r="G57" s="105"/>
      <c r="AA57" s="48" t="str">
        <f>IFERROR(IF(TRIM(INDEX($B$3:$B$202,_xlfn.AGGREGATE(15,6,(ROW($C$3:$C$202)-ROW($C$3)+1)/($C$3:$C$202&lt;&gt;""),ROWS(A$3:A57))))&lt;&gt;"",TRIM(INDEX($B$3:$B$202,_xlfn.AGGREGATE(15,6,(ROW($C$3:$C$202)-ROW($C$3)+1)/($C$3:$C$202&lt;&gt;""),ROWS(A$3:A57))))&amp;" ","")&amp;IF(TRIM(INDEX($D$3:$D$202,_xlfn.AGGREGATE(15,6,(ROW($C$3:$C$202)-ROW($C$3)+1)/($C$3:$C$202&lt;&gt;""),ROWS(A$3:A57))))&lt;&gt;"",IF(TRIM(INDEX($E$3:$E$202,_xlfn.AGGREGATE(15,6,(ROW($C$3:$C$202)-ROW($C$3)+1)/($C$3:$C$202&lt;&gt;""),ROWS(A$3:A57))))&lt;&gt;"",TRIM(INDEX($E$3:$E$202,_xlfn.AGGREGATE(15,6,(ROW($C$3:$C$202)-ROW($C$3)+1)/($C$3:$C$202&lt;&gt;""),ROWS(A$3:A57))))&amp;" ("&amp;TRIM(INDEX($D$3:$D$202,_xlfn.AGGREGATE(15,6,(ROW($C$3:$C$202)-ROW($C$3)+1)/($C$3:$C$202&lt;&gt;""),ROWS(A$3:A57))))&amp;")",TRIM(INDEX($D$3:$D$202,_xlfn.AGGREGATE(15,6,(ROW($C$3:$C$202)-ROW($C$3)+1)/($C$3:$C$202&lt;&gt;""),ROWS(A$3:A57))))),TRIM(INDEX($E$3:$E$202,_xlfn.AGGREGATE(15,6,(ROW($C$3:$C$202)-ROW($C$3)+1)/($C$3:$C$202&lt;&gt;""),ROWS(A$3:A57)))) )&amp;" "&amp;TRIM(INDEX($C$3:$C$202,_xlfn.AGGREGATE(15,6,(ROW($C$3:$C$202)-ROW($C$3)+1)/($C$3:$C$202&lt;&gt;""),ROWS(A$3:A57)))),"")</f>
        <v/>
      </c>
      <c r="AB57" s="48" t="str">
        <f>IFERROR(INDEX($A$3:$A$202,_xlfn.AGGREGATE(15,6,(ROW($C$3:$C$202)-ROW($C$3)+1)/($C$3:$C$202&lt;&gt;""),ROWS(A$3:A57))),"")</f>
        <v/>
      </c>
    </row>
    <row r="58" spans="1:28">
      <c r="A58" s="49">
        <f>ROWS(C$2:C57)</f>
        <v>56</v>
      </c>
      <c r="B58" s="103"/>
      <c r="C58" s="103"/>
      <c r="D58" s="103"/>
      <c r="E58" s="103"/>
      <c r="F58" s="108"/>
      <c r="G58" s="105"/>
      <c r="AA58" s="48" t="str">
        <f>IFERROR(IF(TRIM(INDEX($B$3:$B$202,_xlfn.AGGREGATE(15,6,(ROW($C$3:$C$202)-ROW($C$3)+1)/($C$3:$C$202&lt;&gt;""),ROWS(A$3:A58))))&lt;&gt;"",TRIM(INDEX($B$3:$B$202,_xlfn.AGGREGATE(15,6,(ROW($C$3:$C$202)-ROW($C$3)+1)/($C$3:$C$202&lt;&gt;""),ROWS(A$3:A58))))&amp;" ","")&amp;IF(TRIM(INDEX($D$3:$D$202,_xlfn.AGGREGATE(15,6,(ROW($C$3:$C$202)-ROW($C$3)+1)/($C$3:$C$202&lt;&gt;""),ROWS(A$3:A58))))&lt;&gt;"",IF(TRIM(INDEX($E$3:$E$202,_xlfn.AGGREGATE(15,6,(ROW($C$3:$C$202)-ROW($C$3)+1)/($C$3:$C$202&lt;&gt;""),ROWS(A$3:A58))))&lt;&gt;"",TRIM(INDEX($E$3:$E$202,_xlfn.AGGREGATE(15,6,(ROW($C$3:$C$202)-ROW($C$3)+1)/($C$3:$C$202&lt;&gt;""),ROWS(A$3:A58))))&amp;" ("&amp;TRIM(INDEX($D$3:$D$202,_xlfn.AGGREGATE(15,6,(ROW($C$3:$C$202)-ROW($C$3)+1)/($C$3:$C$202&lt;&gt;""),ROWS(A$3:A58))))&amp;")",TRIM(INDEX($D$3:$D$202,_xlfn.AGGREGATE(15,6,(ROW($C$3:$C$202)-ROW($C$3)+1)/($C$3:$C$202&lt;&gt;""),ROWS(A$3:A58))))),TRIM(INDEX($E$3:$E$202,_xlfn.AGGREGATE(15,6,(ROW($C$3:$C$202)-ROW($C$3)+1)/($C$3:$C$202&lt;&gt;""),ROWS(A$3:A58)))) )&amp;" "&amp;TRIM(INDEX($C$3:$C$202,_xlfn.AGGREGATE(15,6,(ROW($C$3:$C$202)-ROW($C$3)+1)/($C$3:$C$202&lt;&gt;""),ROWS(A$3:A58)))),"")</f>
        <v/>
      </c>
      <c r="AB58" s="48" t="str">
        <f>IFERROR(INDEX($A$3:$A$202,_xlfn.AGGREGATE(15,6,(ROW($C$3:$C$202)-ROW($C$3)+1)/($C$3:$C$202&lt;&gt;""),ROWS(A$3:A58))),"")</f>
        <v/>
      </c>
    </row>
    <row r="59" spans="1:28">
      <c r="A59" s="49">
        <f>ROWS(C$2:C58)</f>
        <v>57</v>
      </c>
      <c r="B59" s="103"/>
      <c r="C59" s="103"/>
      <c r="D59" s="103"/>
      <c r="E59" s="103"/>
      <c r="F59" s="108"/>
      <c r="G59" s="105"/>
      <c r="AA59" s="48" t="str">
        <f>IFERROR(IF(TRIM(INDEX($B$3:$B$202,_xlfn.AGGREGATE(15,6,(ROW($C$3:$C$202)-ROW($C$3)+1)/($C$3:$C$202&lt;&gt;""),ROWS(A$3:A59))))&lt;&gt;"",TRIM(INDEX($B$3:$B$202,_xlfn.AGGREGATE(15,6,(ROW($C$3:$C$202)-ROW($C$3)+1)/($C$3:$C$202&lt;&gt;""),ROWS(A$3:A59))))&amp;" ","")&amp;IF(TRIM(INDEX($D$3:$D$202,_xlfn.AGGREGATE(15,6,(ROW($C$3:$C$202)-ROW($C$3)+1)/($C$3:$C$202&lt;&gt;""),ROWS(A$3:A59))))&lt;&gt;"",IF(TRIM(INDEX($E$3:$E$202,_xlfn.AGGREGATE(15,6,(ROW($C$3:$C$202)-ROW($C$3)+1)/($C$3:$C$202&lt;&gt;""),ROWS(A$3:A59))))&lt;&gt;"",TRIM(INDEX($E$3:$E$202,_xlfn.AGGREGATE(15,6,(ROW($C$3:$C$202)-ROW($C$3)+1)/($C$3:$C$202&lt;&gt;""),ROWS(A$3:A59))))&amp;" ("&amp;TRIM(INDEX($D$3:$D$202,_xlfn.AGGREGATE(15,6,(ROW($C$3:$C$202)-ROW($C$3)+1)/($C$3:$C$202&lt;&gt;""),ROWS(A$3:A59))))&amp;")",TRIM(INDEX($D$3:$D$202,_xlfn.AGGREGATE(15,6,(ROW($C$3:$C$202)-ROW($C$3)+1)/($C$3:$C$202&lt;&gt;""),ROWS(A$3:A59))))),TRIM(INDEX($E$3:$E$202,_xlfn.AGGREGATE(15,6,(ROW($C$3:$C$202)-ROW($C$3)+1)/($C$3:$C$202&lt;&gt;""),ROWS(A$3:A59)))) )&amp;" "&amp;TRIM(INDEX($C$3:$C$202,_xlfn.AGGREGATE(15,6,(ROW($C$3:$C$202)-ROW($C$3)+1)/($C$3:$C$202&lt;&gt;""),ROWS(A$3:A59)))),"")</f>
        <v/>
      </c>
      <c r="AB59" s="48" t="str">
        <f>IFERROR(INDEX($A$3:$A$202,_xlfn.AGGREGATE(15,6,(ROW($C$3:$C$202)-ROW($C$3)+1)/($C$3:$C$202&lt;&gt;""),ROWS(A$3:A59))),"")</f>
        <v/>
      </c>
    </row>
    <row r="60" spans="1:28">
      <c r="A60" s="49">
        <f>ROWS(C$2:C59)</f>
        <v>58</v>
      </c>
      <c r="B60" s="103"/>
      <c r="C60" s="103"/>
      <c r="D60" s="103"/>
      <c r="E60" s="103"/>
      <c r="F60" s="108"/>
      <c r="G60" s="105"/>
      <c r="AA60" s="48" t="str">
        <f>IFERROR(IF(TRIM(INDEX($B$3:$B$202,_xlfn.AGGREGATE(15,6,(ROW($C$3:$C$202)-ROW($C$3)+1)/($C$3:$C$202&lt;&gt;""),ROWS(A$3:A60))))&lt;&gt;"",TRIM(INDEX($B$3:$B$202,_xlfn.AGGREGATE(15,6,(ROW($C$3:$C$202)-ROW($C$3)+1)/($C$3:$C$202&lt;&gt;""),ROWS(A$3:A60))))&amp;" ","")&amp;IF(TRIM(INDEX($D$3:$D$202,_xlfn.AGGREGATE(15,6,(ROW($C$3:$C$202)-ROW($C$3)+1)/($C$3:$C$202&lt;&gt;""),ROWS(A$3:A60))))&lt;&gt;"",IF(TRIM(INDEX($E$3:$E$202,_xlfn.AGGREGATE(15,6,(ROW($C$3:$C$202)-ROW($C$3)+1)/($C$3:$C$202&lt;&gt;""),ROWS(A$3:A60))))&lt;&gt;"",TRIM(INDEX($E$3:$E$202,_xlfn.AGGREGATE(15,6,(ROW($C$3:$C$202)-ROW($C$3)+1)/($C$3:$C$202&lt;&gt;""),ROWS(A$3:A60))))&amp;" ("&amp;TRIM(INDEX($D$3:$D$202,_xlfn.AGGREGATE(15,6,(ROW($C$3:$C$202)-ROW($C$3)+1)/($C$3:$C$202&lt;&gt;""),ROWS(A$3:A60))))&amp;")",TRIM(INDEX($D$3:$D$202,_xlfn.AGGREGATE(15,6,(ROW($C$3:$C$202)-ROW($C$3)+1)/($C$3:$C$202&lt;&gt;""),ROWS(A$3:A60))))),TRIM(INDEX($E$3:$E$202,_xlfn.AGGREGATE(15,6,(ROW($C$3:$C$202)-ROW($C$3)+1)/($C$3:$C$202&lt;&gt;""),ROWS(A$3:A60)))) )&amp;" "&amp;TRIM(INDEX($C$3:$C$202,_xlfn.AGGREGATE(15,6,(ROW($C$3:$C$202)-ROW($C$3)+1)/($C$3:$C$202&lt;&gt;""),ROWS(A$3:A60)))),"")</f>
        <v/>
      </c>
      <c r="AB60" s="48" t="str">
        <f>IFERROR(INDEX($A$3:$A$202,_xlfn.AGGREGATE(15,6,(ROW($C$3:$C$202)-ROW($C$3)+1)/($C$3:$C$202&lt;&gt;""),ROWS(A$3:A60))),"")</f>
        <v/>
      </c>
    </row>
    <row r="61" spans="1:28">
      <c r="A61" s="49">
        <f>ROWS(C$2:C60)</f>
        <v>59</v>
      </c>
      <c r="B61" s="103"/>
      <c r="C61" s="103"/>
      <c r="D61" s="103"/>
      <c r="E61" s="103"/>
      <c r="F61" s="108"/>
      <c r="G61" s="105"/>
      <c r="AA61" s="48" t="str">
        <f>IFERROR(IF(TRIM(INDEX($B$3:$B$202,_xlfn.AGGREGATE(15,6,(ROW($C$3:$C$202)-ROW($C$3)+1)/($C$3:$C$202&lt;&gt;""),ROWS(A$3:A61))))&lt;&gt;"",TRIM(INDEX($B$3:$B$202,_xlfn.AGGREGATE(15,6,(ROW($C$3:$C$202)-ROW($C$3)+1)/($C$3:$C$202&lt;&gt;""),ROWS(A$3:A61))))&amp;" ","")&amp;IF(TRIM(INDEX($D$3:$D$202,_xlfn.AGGREGATE(15,6,(ROW($C$3:$C$202)-ROW($C$3)+1)/($C$3:$C$202&lt;&gt;""),ROWS(A$3:A61))))&lt;&gt;"",IF(TRIM(INDEX($E$3:$E$202,_xlfn.AGGREGATE(15,6,(ROW($C$3:$C$202)-ROW($C$3)+1)/($C$3:$C$202&lt;&gt;""),ROWS(A$3:A61))))&lt;&gt;"",TRIM(INDEX($E$3:$E$202,_xlfn.AGGREGATE(15,6,(ROW($C$3:$C$202)-ROW($C$3)+1)/($C$3:$C$202&lt;&gt;""),ROWS(A$3:A61))))&amp;" ("&amp;TRIM(INDEX($D$3:$D$202,_xlfn.AGGREGATE(15,6,(ROW($C$3:$C$202)-ROW($C$3)+1)/($C$3:$C$202&lt;&gt;""),ROWS(A$3:A61))))&amp;")",TRIM(INDEX($D$3:$D$202,_xlfn.AGGREGATE(15,6,(ROW($C$3:$C$202)-ROW($C$3)+1)/($C$3:$C$202&lt;&gt;""),ROWS(A$3:A61))))),TRIM(INDEX($E$3:$E$202,_xlfn.AGGREGATE(15,6,(ROW($C$3:$C$202)-ROW($C$3)+1)/($C$3:$C$202&lt;&gt;""),ROWS(A$3:A61)))) )&amp;" "&amp;TRIM(INDEX($C$3:$C$202,_xlfn.AGGREGATE(15,6,(ROW($C$3:$C$202)-ROW($C$3)+1)/($C$3:$C$202&lt;&gt;""),ROWS(A$3:A61)))),"")</f>
        <v/>
      </c>
      <c r="AB61" s="48" t="str">
        <f>IFERROR(INDEX($A$3:$A$202,_xlfn.AGGREGATE(15,6,(ROW($C$3:$C$202)-ROW($C$3)+1)/($C$3:$C$202&lt;&gt;""),ROWS(A$3:A61))),"")</f>
        <v/>
      </c>
    </row>
    <row r="62" spans="1:28">
      <c r="A62" s="49">
        <f>ROWS(C$2:C61)</f>
        <v>60</v>
      </c>
      <c r="B62" s="103"/>
      <c r="C62" s="103"/>
      <c r="D62" s="103"/>
      <c r="E62" s="103"/>
      <c r="F62" s="108"/>
      <c r="G62" s="105"/>
      <c r="AA62" s="48" t="str">
        <f>IFERROR(IF(TRIM(INDEX($B$3:$B$202,_xlfn.AGGREGATE(15,6,(ROW($C$3:$C$202)-ROW($C$3)+1)/($C$3:$C$202&lt;&gt;""),ROWS(A$3:A62))))&lt;&gt;"",TRIM(INDEX($B$3:$B$202,_xlfn.AGGREGATE(15,6,(ROW($C$3:$C$202)-ROW($C$3)+1)/($C$3:$C$202&lt;&gt;""),ROWS(A$3:A62))))&amp;" ","")&amp;IF(TRIM(INDEX($D$3:$D$202,_xlfn.AGGREGATE(15,6,(ROW($C$3:$C$202)-ROW($C$3)+1)/($C$3:$C$202&lt;&gt;""),ROWS(A$3:A62))))&lt;&gt;"",IF(TRIM(INDEX($E$3:$E$202,_xlfn.AGGREGATE(15,6,(ROW($C$3:$C$202)-ROW($C$3)+1)/($C$3:$C$202&lt;&gt;""),ROWS(A$3:A62))))&lt;&gt;"",TRIM(INDEX($E$3:$E$202,_xlfn.AGGREGATE(15,6,(ROW($C$3:$C$202)-ROW($C$3)+1)/($C$3:$C$202&lt;&gt;""),ROWS(A$3:A62))))&amp;" ("&amp;TRIM(INDEX($D$3:$D$202,_xlfn.AGGREGATE(15,6,(ROW($C$3:$C$202)-ROW($C$3)+1)/($C$3:$C$202&lt;&gt;""),ROWS(A$3:A62))))&amp;")",TRIM(INDEX($D$3:$D$202,_xlfn.AGGREGATE(15,6,(ROW($C$3:$C$202)-ROW($C$3)+1)/($C$3:$C$202&lt;&gt;""),ROWS(A$3:A62))))),TRIM(INDEX($E$3:$E$202,_xlfn.AGGREGATE(15,6,(ROW($C$3:$C$202)-ROW($C$3)+1)/($C$3:$C$202&lt;&gt;""),ROWS(A$3:A62)))) )&amp;" "&amp;TRIM(INDEX($C$3:$C$202,_xlfn.AGGREGATE(15,6,(ROW($C$3:$C$202)-ROW($C$3)+1)/($C$3:$C$202&lt;&gt;""),ROWS(A$3:A62)))),"")</f>
        <v/>
      </c>
      <c r="AB62" s="48" t="str">
        <f>IFERROR(INDEX($A$3:$A$202,_xlfn.AGGREGATE(15,6,(ROW($C$3:$C$202)-ROW($C$3)+1)/($C$3:$C$202&lt;&gt;""),ROWS(A$3:A62))),"")</f>
        <v/>
      </c>
    </row>
    <row r="63" spans="1:28">
      <c r="A63" s="49">
        <f>ROWS(C$2:C62)</f>
        <v>61</v>
      </c>
      <c r="B63" s="103"/>
      <c r="C63" s="103"/>
      <c r="D63" s="103"/>
      <c r="E63" s="103"/>
      <c r="F63" s="108"/>
      <c r="G63" s="105"/>
      <c r="AA63" s="48" t="str">
        <f>IFERROR(IF(TRIM(INDEX($B$3:$B$202,_xlfn.AGGREGATE(15,6,(ROW($C$3:$C$202)-ROW($C$3)+1)/($C$3:$C$202&lt;&gt;""),ROWS(A$3:A63))))&lt;&gt;"",TRIM(INDEX($B$3:$B$202,_xlfn.AGGREGATE(15,6,(ROW($C$3:$C$202)-ROW($C$3)+1)/($C$3:$C$202&lt;&gt;""),ROWS(A$3:A63))))&amp;" ","")&amp;IF(TRIM(INDEX($D$3:$D$202,_xlfn.AGGREGATE(15,6,(ROW($C$3:$C$202)-ROW($C$3)+1)/($C$3:$C$202&lt;&gt;""),ROWS(A$3:A63))))&lt;&gt;"",IF(TRIM(INDEX($E$3:$E$202,_xlfn.AGGREGATE(15,6,(ROW($C$3:$C$202)-ROW($C$3)+1)/($C$3:$C$202&lt;&gt;""),ROWS(A$3:A63))))&lt;&gt;"",TRIM(INDEX($E$3:$E$202,_xlfn.AGGREGATE(15,6,(ROW($C$3:$C$202)-ROW($C$3)+1)/($C$3:$C$202&lt;&gt;""),ROWS(A$3:A63))))&amp;" ("&amp;TRIM(INDEX($D$3:$D$202,_xlfn.AGGREGATE(15,6,(ROW($C$3:$C$202)-ROW($C$3)+1)/($C$3:$C$202&lt;&gt;""),ROWS(A$3:A63))))&amp;")",TRIM(INDEX($D$3:$D$202,_xlfn.AGGREGATE(15,6,(ROW($C$3:$C$202)-ROW($C$3)+1)/($C$3:$C$202&lt;&gt;""),ROWS(A$3:A63))))),TRIM(INDEX($E$3:$E$202,_xlfn.AGGREGATE(15,6,(ROW($C$3:$C$202)-ROW($C$3)+1)/($C$3:$C$202&lt;&gt;""),ROWS(A$3:A63)))) )&amp;" "&amp;TRIM(INDEX($C$3:$C$202,_xlfn.AGGREGATE(15,6,(ROW($C$3:$C$202)-ROW($C$3)+1)/($C$3:$C$202&lt;&gt;""),ROWS(A$3:A63)))),"")</f>
        <v/>
      </c>
      <c r="AB63" s="48" t="str">
        <f>IFERROR(INDEX($A$3:$A$202,_xlfn.AGGREGATE(15,6,(ROW($C$3:$C$202)-ROW($C$3)+1)/($C$3:$C$202&lt;&gt;""),ROWS(A$3:A63))),"")</f>
        <v/>
      </c>
    </row>
    <row r="64" spans="1:28">
      <c r="A64" s="49">
        <f>ROWS(C$2:C63)</f>
        <v>62</v>
      </c>
      <c r="B64" s="103"/>
      <c r="C64" s="103"/>
      <c r="D64" s="103"/>
      <c r="E64" s="103"/>
      <c r="F64" s="108"/>
      <c r="G64" s="105"/>
      <c r="AA64" s="48" t="str">
        <f>IFERROR(IF(TRIM(INDEX($B$3:$B$202,_xlfn.AGGREGATE(15,6,(ROW($C$3:$C$202)-ROW($C$3)+1)/($C$3:$C$202&lt;&gt;""),ROWS(A$3:A64))))&lt;&gt;"",TRIM(INDEX($B$3:$B$202,_xlfn.AGGREGATE(15,6,(ROW($C$3:$C$202)-ROW($C$3)+1)/($C$3:$C$202&lt;&gt;""),ROWS(A$3:A64))))&amp;" ","")&amp;IF(TRIM(INDEX($D$3:$D$202,_xlfn.AGGREGATE(15,6,(ROW($C$3:$C$202)-ROW($C$3)+1)/($C$3:$C$202&lt;&gt;""),ROWS(A$3:A64))))&lt;&gt;"",IF(TRIM(INDEX($E$3:$E$202,_xlfn.AGGREGATE(15,6,(ROW($C$3:$C$202)-ROW($C$3)+1)/($C$3:$C$202&lt;&gt;""),ROWS(A$3:A64))))&lt;&gt;"",TRIM(INDEX($E$3:$E$202,_xlfn.AGGREGATE(15,6,(ROW($C$3:$C$202)-ROW($C$3)+1)/($C$3:$C$202&lt;&gt;""),ROWS(A$3:A64))))&amp;" ("&amp;TRIM(INDEX($D$3:$D$202,_xlfn.AGGREGATE(15,6,(ROW($C$3:$C$202)-ROW($C$3)+1)/($C$3:$C$202&lt;&gt;""),ROWS(A$3:A64))))&amp;")",TRIM(INDEX($D$3:$D$202,_xlfn.AGGREGATE(15,6,(ROW($C$3:$C$202)-ROW($C$3)+1)/($C$3:$C$202&lt;&gt;""),ROWS(A$3:A64))))),TRIM(INDEX($E$3:$E$202,_xlfn.AGGREGATE(15,6,(ROW($C$3:$C$202)-ROW($C$3)+1)/($C$3:$C$202&lt;&gt;""),ROWS(A$3:A64)))) )&amp;" "&amp;TRIM(INDEX($C$3:$C$202,_xlfn.AGGREGATE(15,6,(ROW($C$3:$C$202)-ROW($C$3)+1)/($C$3:$C$202&lt;&gt;""),ROWS(A$3:A64)))),"")</f>
        <v/>
      </c>
      <c r="AB64" s="48" t="str">
        <f>IFERROR(INDEX($A$3:$A$202,_xlfn.AGGREGATE(15,6,(ROW($C$3:$C$202)-ROW($C$3)+1)/($C$3:$C$202&lt;&gt;""),ROWS(A$3:A64))),"")</f>
        <v/>
      </c>
    </row>
    <row r="65" spans="1:28">
      <c r="A65" s="49">
        <f>ROWS(C$2:C64)</f>
        <v>63</v>
      </c>
      <c r="B65" s="103"/>
      <c r="C65" s="103"/>
      <c r="D65" s="103"/>
      <c r="E65" s="103"/>
      <c r="F65" s="108"/>
      <c r="G65" s="105"/>
      <c r="AA65" s="48" t="str">
        <f>IFERROR(IF(TRIM(INDEX($B$3:$B$202,_xlfn.AGGREGATE(15,6,(ROW($C$3:$C$202)-ROW($C$3)+1)/($C$3:$C$202&lt;&gt;""),ROWS(A$3:A65))))&lt;&gt;"",TRIM(INDEX($B$3:$B$202,_xlfn.AGGREGATE(15,6,(ROW($C$3:$C$202)-ROW($C$3)+1)/($C$3:$C$202&lt;&gt;""),ROWS(A$3:A65))))&amp;" ","")&amp;IF(TRIM(INDEX($D$3:$D$202,_xlfn.AGGREGATE(15,6,(ROW($C$3:$C$202)-ROW($C$3)+1)/($C$3:$C$202&lt;&gt;""),ROWS(A$3:A65))))&lt;&gt;"",IF(TRIM(INDEX($E$3:$E$202,_xlfn.AGGREGATE(15,6,(ROW($C$3:$C$202)-ROW($C$3)+1)/($C$3:$C$202&lt;&gt;""),ROWS(A$3:A65))))&lt;&gt;"",TRIM(INDEX($E$3:$E$202,_xlfn.AGGREGATE(15,6,(ROW($C$3:$C$202)-ROW($C$3)+1)/($C$3:$C$202&lt;&gt;""),ROWS(A$3:A65))))&amp;" ("&amp;TRIM(INDEX($D$3:$D$202,_xlfn.AGGREGATE(15,6,(ROW($C$3:$C$202)-ROW($C$3)+1)/($C$3:$C$202&lt;&gt;""),ROWS(A$3:A65))))&amp;")",TRIM(INDEX($D$3:$D$202,_xlfn.AGGREGATE(15,6,(ROW($C$3:$C$202)-ROW($C$3)+1)/($C$3:$C$202&lt;&gt;""),ROWS(A$3:A65))))),TRIM(INDEX($E$3:$E$202,_xlfn.AGGREGATE(15,6,(ROW($C$3:$C$202)-ROW($C$3)+1)/($C$3:$C$202&lt;&gt;""),ROWS(A$3:A65)))) )&amp;" "&amp;TRIM(INDEX($C$3:$C$202,_xlfn.AGGREGATE(15,6,(ROW($C$3:$C$202)-ROW($C$3)+1)/($C$3:$C$202&lt;&gt;""),ROWS(A$3:A65)))),"")</f>
        <v/>
      </c>
      <c r="AB65" s="48" t="str">
        <f>IFERROR(INDEX($A$3:$A$202,_xlfn.AGGREGATE(15,6,(ROW($C$3:$C$202)-ROW($C$3)+1)/($C$3:$C$202&lt;&gt;""),ROWS(A$3:A65))),"")</f>
        <v/>
      </c>
    </row>
    <row r="66" spans="1:28">
      <c r="A66" s="49">
        <f>ROWS(C$2:C65)</f>
        <v>64</v>
      </c>
      <c r="B66" s="103"/>
      <c r="C66" s="103"/>
      <c r="D66" s="103"/>
      <c r="E66" s="103"/>
      <c r="F66" s="108"/>
      <c r="G66" s="105"/>
      <c r="AA66" s="48" t="str">
        <f>IFERROR(IF(TRIM(INDEX($B$3:$B$202,_xlfn.AGGREGATE(15,6,(ROW($C$3:$C$202)-ROW($C$3)+1)/($C$3:$C$202&lt;&gt;""),ROWS(A$3:A66))))&lt;&gt;"",TRIM(INDEX($B$3:$B$202,_xlfn.AGGREGATE(15,6,(ROW($C$3:$C$202)-ROW($C$3)+1)/($C$3:$C$202&lt;&gt;""),ROWS(A$3:A66))))&amp;" ","")&amp;IF(TRIM(INDEX($D$3:$D$202,_xlfn.AGGREGATE(15,6,(ROW($C$3:$C$202)-ROW($C$3)+1)/($C$3:$C$202&lt;&gt;""),ROWS(A$3:A66))))&lt;&gt;"",IF(TRIM(INDEX($E$3:$E$202,_xlfn.AGGREGATE(15,6,(ROW($C$3:$C$202)-ROW($C$3)+1)/($C$3:$C$202&lt;&gt;""),ROWS(A$3:A66))))&lt;&gt;"",TRIM(INDEX($E$3:$E$202,_xlfn.AGGREGATE(15,6,(ROW($C$3:$C$202)-ROW($C$3)+1)/($C$3:$C$202&lt;&gt;""),ROWS(A$3:A66))))&amp;" ("&amp;TRIM(INDEX($D$3:$D$202,_xlfn.AGGREGATE(15,6,(ROW($C$3:$C$202)-ROW($C$3)+1)/($C$3:$C$202&lt;&gt;""),ROWS(A$3:A66))))&amp;")",TRIM(INDEX($D$3:$D$202,_xlfn.AGGREGATE(15,6,(ROW($C$3:$C$202)-ROW($C$3)+1)/($C$3:$C$202&lt;&gt;""),ROWS(A$3:A66))))),TRIM(INDEX($E$3:$E$202,_xlfn.AGGREGATE(15,6,(ROW($C$3:$C$202)-ROW($C$3)+1)/($C$3:$C$202&lt;&gt;""),ROWS(A$3:A66)))) )&amp;" "&amp;TRIM(INDEX($C$3:$C$202,_xlfn.AGGREGATE(15,6,(ROW($C$3:$C$202)-ROW($C$3)+1)/($C$3:$C$202&lt;&gt;""),ROWS(A$3:A66)))),"")</f>
        <v/>
      </c>
      <c r="AB66" s="48" t="str">
        <f>IFERROR(INDEX($A$3:$A$202,_xlfn.AGGREGATE(15,6,(ROW($C$3:$C$202)-ROW($C$3)+1)/($C$3:$C$202&lt;&gt;""),ROWS(A$3:A66))),"")</f>
        <v/>
      </c>
    </row>
    <row r="67" spans="1:28">
      <c r="A67" s="49">
        <f>ROWS(C$2:C66)</f>
        <v>65</v>
      </c>
      <c r="B67" s="103"/>
      <c r="C67" s="103"/>
      <c r="D67" s="103"/>
      <c r="E67" s="103"/>
      <c r="F67" s="108"/>
      <c r="G67" s="105"/>
      <c r="AA67" s="48" t="str">
        <f>IFERROR(IF(TRIM(INDEX($B$3:$B$202,_xlfn.AGGREGATE(15,6,(ROW($C$3:$C$202)-ROW($C$3)+1)/($C$3:$C$202&lt;&gt;""),ROWS(A$3:A67))))&lt;&gt;"",TRIM(INDEX($B$3:$B$202,_xlfn.AGGREGATE(15,6,(ROW($C$3:$C$202)-ROW($C$3)+1)/($C$3:$C$202&lt;&gt;""),ROWS(A$3:A67))))&amp;" ","")&amp;IF(TRIM(INDEX($D$3:$D$202,_xlfn.AGGREGATE(15,6,(ROW($C$3:$C$202)-ROW($C$3)+1)/($C$3:$C$202&lt;&gt;""),ROWS(A$3:A67))))&lt;&gt;"",IF(TRIM(INDEX($E$3:$E$202,_xlfn.AGGREGATE(15,6,(ROW($C$3:$C$202)-ROW($C$3)+1)/($C$3:$C$202&lt;&gt;""),ROWS(A$3:A67))))&lt;&gt;"",TRIM(INDEX($E$3:$E$202,_xlfn.AGGREGATE(15,6,(ROW($C$3:$C$202)-ROW($C$3)+1)/($C$3:$C$202&lt;&gt;""),ROWS(A$3:A67))))&amp;" ("&amp;TRIM(INDEX($D$3:$D$202,_xlfn.AGGREGATE(15,6,(ROW($C$3:$C$202)-ROW($C$3)+1)/($C$3:$C$202&lt;&gt;""),ROWS(A$3:A67))))&amp;")",TRIM(INDEX($D$3:$D$202,_xlfn.AGGREGATE(15,6,(ROW($C$3:$C$202)-ROW($C$3)+1)/($C$3:$C$202&lt;&gt;""),ROWS(A$3:A67))))),TRIM(INDEX($E$3:$E$202,_xlfn.AGGREGATE(15,6,(ROW($C$3:$C$202)-ROW($C$3)+1)/($C$3:$C$202&lt;&gt;""),ROWS(A$3:A67)))) )&amp;" "&amp;TRIM(INDEX($C$3:$C$202,_xlfn.AGGREGATE(15,6,(ROW($C$3:$C$202)-ROW($C$3)+1)/($C$3:$C$202&lt;&gt;""),ROWS(A$3:A67)))),"")</f>
        <v/>
      </c>
      <c r="AB67" s="48" t="str">
        <f>IFERROR(INDEX($A$3:$A$202,_xlfn.AGGREGATE(15,6,(ROW($C$3:$C$202)-ROW($C$3)+1)/($C$3:$C$202&lt;&gt;""),ROWS(A$3:A67))),"")</f>
        <v/>
      </c>
    </row>
    <row r="68" spans="1:28">
      <c r="A68" s="49">
        <f>ROWS(C$2:C67)</f>
        <v>66</v>
      </c>
      <c r="B68" s="103"/>
      <c r="C68" s="103"/>
      <c r="D68" s="103"/>
      <c r="E68" s="103"/>
      <c r="F68" s="108"/>
      <c r="G68" s="105"/>
      <c r="AA68" s="48" t="str">
        <f>IFERROR(IF(TRIM(INDEX($B$3:$B$202,_xlfn.AGGREGATE(15,6,(ROW($C$3:$C$202)-ROW($C$3)+1)/($C$3:$C$202&lt;&gt;""),ROWS(A$3:A68))))&lt;&gt;"",TRIM(INDEX($B$3:$B$202,_xlfn.AGGREGATE(15,6,(ROW($C$3:$C$202)-ROW($C$3)+1)/($C$3:$C$202&lt;&gt;""),ROWS(A$3:A68))))&amp;" ","")&amp;IF(TRIM(INDEX($D$3:$D$202,_xlfn.AGGREGATE(15,6,(ROW($C$3:$C$202)-ROW($C$3)+1)/($C$3:$C$202&lt;&gt;""),ROWS(A$3:A68))))&lt;&gt;"",IF(TRIM(INDEX($E$3:$E$202,_xlfn.AGGREGATE(15,6,(ROW($C$3:$C$202)-ROW($C$3)+1)/($C$3:$C$202&lt;&gt;""),ROWS(A$3:A68))))&lt;&gt;"",TRIM(INDEX($E$3:$E$202,_xlfn.AGGREGATE(15,6,(ROW($C$3:$C$202)-ROW($C$3)+1)/($C$3:$C$202&lt;&gt;""),ROWS(A$3:A68))))&amp;" ("&amp;TRIM(INDEX($D$3:$D$202,_xlfn.AGGREGATE(15,6,(ROW($C$3:$C$202)-ROW($C$3)+1)/($C$3:$C$202&lt;&gt;""),ROWS(A$3:A68))))&amp;")",TRIM(INDEX($D$3:$D$202,_xlfn.AGGREGATE(15,6,(ROW($C$3:$C$202)-ROW($C$3)+1)/($C$3:$C$202&lt;&gt;""),ROWS(A$3:A68))))),TRIM(INDEX($E$3:$E$202,_xlfn.AGGREGATE(15,6,(ROW($C$3:$C$202)-ROW($C$3)+1)/($C$3:$C$202&lt;&gt;""),ROWS(A$3:A68)))) )&amp;" "&amp;TRIM(INDEX($C$3:$C$202,_xlfn.AGGREGATE(15,6,(ROW($C$3:$C$202)-ROW($C$3)+1)/($C$3:$C$202&lt;&gt;""),ROWS(A$3:A68)))),"")</f>
        <v/>
      </c>
      <c r="AB68" s="48" t="str">
        <f>IFERROR(INDEX($A$3:$A$202,_xlfn.AGGREGATE(15,6,(ROW($C$3:$C$202)-ROW($C$3)+1)/($C$3:$C$202&lt;&gt;""),ROWS(A$3:A68))),"")</f>
        <v/>
      </c>
    </row>
    <row r="69" spans="1:28">
      <c r="A69" s="49">
        <f>ROWS(C$2:C68)</f>
        <v>67</v>
      </c>
      <c r="B69" s="103"/>
      <c r="C69" s="103"/>
      <c r="D69" s="103"/>
      <c r="E69" s="103"/>
      <c r="F69" s="108"/>
      <c r="G69" s="105"/>
      <c r="AA69" s="48" t="str">
        <f>IFERROR(IF(TRIM(INDEX($B$3:$B$202,_xlfn.AGGREGATE(15,6,(ROW($C$3:$C$202)-ROW($C$3)+1)/($C$3:$C$202&lt;&gt;""),ROWS(A$3:A69))))&lt;&gt;"",TRIM(INDEX($B$3:$B$202,_xlfn.AGGREGATE(15,6,(ROW($C$3:$C$202)-ROW($C$3)+1)/($C$3:$C$202&lt;&gt;""),ROWS(A$3:A69))))&amp;" ","")&amp;IF(TRIM(INDEX($D$3:$D$202,_xlfn.AGGREGATE(15,6,(ROW($C$3:$C$202)-ROW($C$3)+1)/($C$3:$C$202&lt;&gt;""),ROWS(A$3:A69))))&lt;&gt;"",IF(TRIM(INDEX($E$3:$E$202,_xlfn.AGGREGATE(15,6,(ROW($C$3:$C$202)-ROW($C$3)+1)/($C$3:$C$202&lt;&gt;""),ROWS(A$3:A69))))&lt;&gt;"",TRIM(INDEX($E$3:$E$202,_xlfn.AGGREGATE(15,6,(ROW($C$3:$C$202)-ROW($C$3)+1)/($C$3:$C$202&lt;&gt;""),ROWS(A$3:A69))))&amp;" ("&amp;TRIM(INDEX($D$3:$D$202,_xlfn.AGGREGATE(15,6,(ROW($C$3:$C$202)-ROW($C$3)+1)/($C$3:$C$202&lt;&gt;""),ROWS(A$3:A69))))&amp;")",TRIM(INDEX($D$3:$D$202,_xlfn.AGGREGATE(15,6,(ROW($C$3:$C$202)-ROW($C$3)+1)/($C$3:$C$202&lt;&gt;""),ROWS(A$3:A69))))),TRIM(INDEX($E$3:$E$202,_xlfn.AGGREGATE(15,6,(ROW($C$3:$C$202)-ROW($C$3)+1)/($C$3:$C$202&lt;&gt;""),ROWS(A$3:A69)))) )&amp;" "&amp;TRIM(INDEX($C$3:$C$202,_xlfn.AGGREGATE(15,6,(ROW($C$3:$C$202)-ROW($C$3)+1)/($C$3:$C$202&lt;&gt;""),ROWS(A$3:A69)))),"")</f>
        <v/>
      </c>
      <c r="AB69" s="48" t="str">
        <f>IFERROR(INDEX($A$3:$A$202,_xlfn.AGGREGATE(15,6,(ROW($C$3:$C$202)-ROW($C$3)+1)/($C$3:$C$202&lt;&gt;""),ROWS(A$3:A69))),"")</f>
        <v/>
      </c>
    </row>
    <row r="70" spans="1:28">
      <c r="A70" s="49">
        <f>ROWS(C$2:C69)</f>
        <v>68</v>
      </c>
      <c r="B70" s="103"/>
      <c r="C70" s="103"/>
      <c r="D70" s="103"/>
      <c r="E70" s="103"/>
      <c r="F70" s="108"/>
      <c r="G70" s="105"/>
      <c r="AA70" s="48" t="str">
        <f>IFERROR(IF(TRIM(INDEX($B$3:$B$202,_xlfn.AGGREGATE(15,6,(ROW($C$3:$C$202)-ROW($C$3)+1)/($C$3:$C$202&lt;&gt;""),ROWS(A$3:A70))))&lt;&gt;"",TRIM(INDEX($B$3:$B$202,_xlfn.AGGREGATE(15,6,(ROW($C$3:$C$202)-ROW($C$3)+1)/($C$3:$C$202&lt;&gt;""),ROWS(A$3:A70))))&amp;" ","")&amp;IF(TRIM(INDEX($D$3:$D$202,_xlfn.AGGREGATE(15,6,(ROW($C$3:$C$202)-ROW($C$3)+1)/($C$3:$C$202&lt;&gt;""),ROWS(A$3:A70))))&lt;&gt;"",IF(TRIM(INDEX($E$3:$E$202,_xlfn.AGGREGATE(15,6,(ROW($C$3:$C$202)-ROW($C$3)+1)/($C$3:$C$202&lt;&gt;""),ROWS(A$3:A70))))&lt;&gt;"",TRIM(INDEX($E$3:$E$202,_xlfn.AGGREGATE(15,6,(ROW($C$3:$C$202)-ROW($C$3)+1)/($C$3:$C$202&lt;&gt;""),ROWS(A$3:A70))))&amp;" ("&amp;TRIM(INDEX($D$3:$D$202,_xlfn.AGGREGATE(15,6,(ROW($C$3:$C$202)-ROW($C$3)+1)/($C$3:$C$202&lt;&gt;""),ROWS(A$3:A70))))&amp;")",TRIM(INDEX($D$3:$D$202,_xlfn.AGGREGATE(15,6,(ROW($C$3:$C$202)-ROW($C$3)+1)/($C$3:$C$202&lt;&gt;""),ROWS(A$3:A70))))),TRIM(INDEX($E$3:$E$202,_xlfn.AGGREGATE(15,6,(ROW($C$3:$C$202)-ROW($C$3)+1)/($C$3:$C$202&lt;&gt;""),ROWS(A$3:A70)))) )&amp;" "&amp;TRIM(INDEX($C$3:$C$202,_xlfn.AGGREGATE(15,6,(ROW($C$3:$C$202)-ROW($C$3)+1)/($C$3:$C$202&lt;&gt;""),ROWS(A$3:A70)))),"")</f>
        <v/>
      </c>
      <c r="AB70" s="48" t="str">
        <f>IFERROR(INDEX($A$3:$A$202,_xlfn.AGGREGATE(15,6,(ROW($C$3:$C$202)-ROW($C$3)+1)/($C$3:$C$202&lt;&gt;""),ROWS(A$3:A70))),"")</f>
        <v/>
      </c>
    </row>
    <row r="71" spans="1:28">
      <c r="A71" s="49">
        <f>ROWS(C$2:C70)</f>
        <v>69</v>
      </c>
      <c r="B71" s="103"/>
      <c r="C71" s="103"/>
      <c r="D71" s="103"/>
      <c r="E71" s="103"/>
      <c r="F71" s="108"/>
      <c r="G71" s="105"/>
      <c r="AA71" s="48" t="str">
        <f>IFERROR(IF(TRIM(INDEX($B$3:$B$202,_xlfn.AGGREGATE(15,6,(ROW($C$3:$C$202)-ROW($C$3)+1)/($C$3:$C$202&lt;&gt;""),ROWS(A$3:A71))))&lt;&gt;"",TRIM(INDEX($B$3:$B$202,_xlfn.AGGREGATE(15,6,(ROW($C$3:$C$202)-ROW($C$3)+1)/($C$3:$C$202&lt;&gt;""),ROWS(A$3:A71))))&amp;" ","")&amp;IF(TRIM(INDEX($D$3:$D$202,_xlfn.AGGREGATE(15,6,(ROW($C$3:$C$202)-ROW($C$3)+1)/($C$3:$C$202&lt;&gt;""),ROWS(A$3:A71))))&lt;&gt;"",IF(TRIM(INDEX($E$3:$E$202,_xlfn.AGGREGATE(15,6,(ROW($C$3:$C$202)-ROW($C$3)+1)/($C$3:$C$202&lt;&gt;""),ROWS(A$3:A71))))&lt;&gt;"",TRIM(INDEX($E$3:$E$202,_xlfn.AGGREGATE(15,6,(ROW($C$3:$C$202)-ROW($C$3)+1)/($C$3:$C$202&lt;&gt;""),ROWS(A$3:A71))))&amp;" ("&amp;TRIM(INDEX($D$3:$D$202,_xlfn.AGGREGATE(15,6,(ROW($C$3:$C$202)-ROW($C$3)+1)/($C$3:$C$202&lt;&gt;""),ROWS(A$3:A71))))&amp;")",TRIM(INDEX($D$3:$D$202,_xlfn.AGGREGATE(15,6,(ROW($C$3:$C$202)-ROW($C$3)+1)/($C$3:$C$202&lt;&gt;""),ROWS(A$3:A71))))),TRIM(INDEX($E$3:$E$202,_xlfn.AGGREGATE(15,6,(ROW($C$3:$C$202)-ROW($C$3)+1)/($C$3:$C$202&lt;&gt;""),ROWS(A$3:A71)))) )&amp;" "&amp;TRIM(INDEX($C$3:$C$202,_xlfn.AGGREGATE(15,6,(ROW($C$3:$C$202)-ROW($C$3)+1)/($C$3:$C$202&lt;&gt;""),ROWS(A$3:A71)))),"")</f>
        <v/>
      </c>
      <c r="AB71" s="48" t="str">
        <f>IFERROR(INDEX($A$3:$A$202,_xlfn.AGGREGATE(15,6,(ROW($C$3:$C$202)-ROW($C$3)+1)/($C$3:$C$202&lt;&gt;""),ROWS(A$3:A71))),"")</f>
        <v/>
      </c>
    </row>
    <row r="72" spans="1:28">
      <c r="A72" s="49">
        <f>ROWS(C$2:C71)</f>
        <v>70</v>
      </c>
      <c r="B72" s="103"/>
      <c r="C72" s="103"/>
      <c r="D72" s="103"/>
      <c r="E72" s="103"/>
      <c r="F72" s="108"/>
      <c r="G72" s="105"/>
      <c r="AA72" s="48" t="str">
        <f>IFERROR(IF(TRIM(INDEX($B$3:$B$202,_xlfn.AGGREGATE(15,6,(ROW($C$3:$C$202)-ROW($C$3)+1)/($C$3:$C$202&lt;&gt;""),ROWS(A$3:A72))))&lt;&gt;"",TRIM(INDEX($B$3:$B$202,_xlfn.AGGREGATE(15,6,(ROW($C$3:$C$202)-ROW($C$3)+1)/($C$3:$C$202&lt;&gt;""),ROWS(A$3:A72))))&amp;" ","")&amp;IF(TRIM(INDEX($D$3:$D$202,_xlfn.AGGREGATE(15,6,(ROW($C$3:$C$202)-ROW($C$3)+1)/($C$3:$C$202&lt;&gt;""),ROWS(A$3:A72))))&lt;&gt;"",IF(TRIM(INDEX($E$3:$E$202,_xlfn.AGGREGATE(15,6,(ROW($C$3:$C$202)-ROW($C$3)+1)/($C$3:$C$202&lt;&gt;""),ROWS(A$3:A72))))&lt;&gt;"",TRIM(INDEX($E$3:$E$202,_xlfn.AGGREGATE(15,6,(ROW($C$3:$C$202)-ROW($C$3)+1)/($C$3:$C$202&lt;&gt;""),ROWS(A$3:A72))))&amp;" ("&amp;TRIM(INDEX($D$3:$D$202,_xlfn.AGGREGATE(15,6,(ROW($C$3:$C$202)-ROW($C$3)+1)/($C$3:$C$202&lt;&gt;""),ROWS(A$3:A72))))&amp;")",TRIM(INDEX($D$3:$D$202,_xlfn.AGGREGATE(15,6,(ROW($C$3:$C$202)-ROW($C$3)+1)/($C$3:$C$202&lt;&gt;""),ROWS(A$3:A72))))),TRIM(INDEX($E$3:$E$202,_xlfn.AGGREGATE(15,6,(ROW($C$3:$C$202)-ROW($C$3)+1)/($C$3:$C$202&lt;&gt;""),ROWS(A$3:A72)))) )&amp;" "&amp;TRIM(INDEX($C$3:$C$202,_xlfn.AGGREGATE(15,6,(ROW($C$3:$C$202)-ROW($C$3)+1)/($C$3:$C$202&lt;&gt;""),ROWS(A$3:A72)))),"")</f>
        <v/>
      </c>
      <c r="AB72" s="48" t="str">
        <f>IFERROR(INDEX($A$3:$A$202,_xlfn.AGGREGATE(15,6,(ROW($C$3:$C$202)-ROW($C$3)+1)/($C$3:$C$202&lt;&gt;""),ROWS(A$3:A72))),"")</f>
        <v/>
      </c>
    </row>
    <row r="73" spans="1:28">
      <c r="A73" s="49">
        <f>ROWS(C$2:C72)</f>
        <v>71</v>
      </c>
      <c r="B73" s="103"/>
      <c r="C73" s="103"/>
      <c r="D73" s="103"/>
      <c r="E73" s="103"/>
      <c r="F73" s="108"/>
      <c r="G73" s="105"/>
      <c r="AA73" s="48" t="str">
        <f>IFERROR(IF(TRIM(INDEX($B$3:$B$202,_xlfn.AGGREGATE(15,6,(ROW($C$3:$C$202)-ROW($C$3)+1)/($C$3:$C$202&lt;&gt;""),ROWS(A$3:A73))))&lt;&gt;"",TRIM(INDEX($B$3:$B$202,_xlfn.AGGREGATE(15,6,(ROW($C$3:$C$202)-ROW($C$3)+1)/($C$3:$C$202&lt;&gt;""),ROWS(A$3:A73))))&amp;" ","")&amp;IF(TRIM(INDEX($D$3:$D$202,_xlfn.AGGREGATE(15,6,(ROW($C$3:$C$202)-ROW($C$3)+1)/($C$3:$C$202&lt;&gt;""),ROWS(A$3:A73))))&lt;&gt;"",IF(TRIM(INDEX($E$3:$E$202,_xlfn.AGGREGATE(15,6,(ROW($C$3:$C$202)-ROW($C$3)+1)/($C$3:$C$202&lt;&gt;""),ROWS(A$3:A73))))&lt;&gt;"",TRIM(INDEX($E$3:$E$202,_xlfn.AGGREGATE(15,6,(ROW($C$3:$C$202)-ROW($C$3)+1)/($C$3:$C$202&lt;&gt;""),ROWS(A$3:A73))))&amp;" ("&amp;TRIM(INDEX($D$3:$D$202,_xlfn.AGGREGATE(15,6,(ROW($C$3:$C$202)-ROW($C$3)+1)/($C$3:$C$202&lt;&gt;""),ROWS(A$3:A73))))&amp;")",TRIM(INDEX($D$3:$D$202,_xlfn.AGGREGATE(15,6,(ROW($C$3:$C$202)-ROW($C$3)+1)/($C$3:$C$202&lt;&gt;""),ROWS(A$3:A73))))),TRIM(INDEX($E$3:$E$202,_xlfn.AGGREGATE(15,6,(ROW($C$3:$C$202)-ROW($C$3)+1)/($C$3:$C$202&lt;&gt;""),ROWS(A$3:A73)))) )&amp;" "&amp;TRIM(INDEX($C$3:$C$202,_xlfn.AGGREGATE(15,6,(ROW($C$3:$C$202)-ROW($C$3)+1)/($C$3:$C$202&lt;&gt;""),ROWS(A$3:A73)))),"")</f>
        <v/>
      </c>
      <c r="AB73" s="48" t="str">
        <f>IFERROR(INDEX($A$3:$A$202,_xlfn.AGGREGATE(15,6,(ROW($C$3:$C$202)-ROW($C$3)+1)/($C$3:$C$202&lt;&gt;""),ROWS(A$3:A73))),"")</f>
        <v/>
      </c>
    </row>
    <row r="74" spans="1:28">
      <c r="A74" s="49">
        <f>ROWS(C$2:C73)</f>
        <v>72</v>
      </c>
      <c r="B74" s="103"/>
      <c r="C74" s="103"/>
      <c r="D74" s="103"/>
      <c r="E74" s="103"/>
      <c r="F74" s="108"/>
      <c r="G74" s="105"/>
      <c r="AA74" s="48" t="str">
        <f>IFERROR(IF(TRIM(INDEX($B$3:$B$202,_xlfn.AGGREGATE(15,6,(ROW($C$3:$C$202)-ROW($C$3)+1)/($C$3:$C$202&lt;&gt;""),ROWS(A$3:A74))))&lt;&gt;"",TRIM(INDEX($B$3:$B$202,_xlfn.AGGREGATE(15,6,(ROW($C$3:$C$202)-ROW($C$3)+1)/($C$3:$C$202&lt;&gt;""),ROWS(A$3:A74))))&amp;" ","")&amp;IF(TRIM(INDEX($D$3:$D$202,_xlfn.AGGREGATE(15,6,(ROW($C$3:$C$202)-ROW($C$3)+1)/($C$3:$C$202&lt;&gt;""),ROWS(A$3:A74))))&lt;&gt;"",IF(TRIM(INDEX($E$3:$E$202,_xlfn.AGGREGATE(15,6,(ROW($C$3:$C$202)-ROW($C$3)+1)/($C$3:$C$202&lt;&gt;""),ROWS(A$3:A74))))&lt;&gt;"",TRIM(INDEX($E$3:$E$202,_xlfn.AGGREGATE(15,6,(ROW($C$3:$C$202)-ROW($C$3)+1)/($C$3:$C$202&lt;&gt;""),ROWS(A$3:A74))))&amp;" ("&amp;TRIM(INDEX($D$3:$D$202,_xlfn.AGGREGATE(15,6,(ROW($C$3:$C$202)-ROW($C$3)+1)/($C$3:$C$202&lt;&gt;""),ROWS(A$3:A74))))&amp;")",TRIM(INDEX($D$3:$D$202,_xlfn.AGGREGATE(15,6,(ROW($C$3:$C$202)-ROW($C$3)+1)/($C$3:$C$202&lt;&gt;""),ROWS(A$3:A74))))),TRIM(INDEX($E$3:$E$202,_xlfn.AGGREGATE(15,6,(ROW($C$3:$C$202)-ROW($C$3)+1)/($C$3:$C$202&lt;&gt;""),ROWS(A$3:A74)))) )&amp;" "&amp;TRIM(INDEX($C$3:$C$202,_xlfn.AGGREGATE(15,6,(ROW($C$3:$C$202)-ROW($C$3)+1)/($C$3:$C$202&lt;&gt;""),ROWS(A$3:A74)))),"")</f>
        <v/>
      </c>
      <c r="AB74" s="48" t="str">
        <f>IFERROR(INDEX($A$3:$A$202,_xlfn.AGGREGATE(15,6,(ROW($C$3:$C$202)-ROW($C$3)+1)/($C$3:$C$202&lt;&gt;""),ROWS(A$3:A74))),"")</f>
        <v/>
      </c>
    </row>
    <row r="75" spans="1:28">
      <c r="A75" s="49">
        <f>ROWS(C$2:C74)</f>
        <v>73</v>
      </c>
      <c r="B75" s="103"/>
      <c r="C75" s="103"/>
      <c r="D75" s="103"/>
      <c r="E75" s="103"/>
      <c r="F75" s="108"/>
      <c r="G75" s="105"/>
      <c r="AA75" s="48" t="str">
        <f>IFERROR(IF(TRIM(INDEX($B$3:$B$202,_xlfn.AGGREGATE(15,6,(ROW($C$3:$C$202)-ROW($C$3)+1)/($C$3:$C$202&lt;&gt;""),ROWS(A$3:A75))))&lt;&gt;"",TRIM(INDEX($B$3:$B$202,_xlfn.AGGREGATE(15,6,(ROW($C$3:$C$202)-ROW($C$3)+1)/($C$3:$C$202&lt;&gt;""),ROWS(A$3:A75))))&amp;" ","")&amp;IF(TRIM(INDEX($D$3:$D$202,_xlfn.AGGREGATE(15,6,(ROW($C$3:$C$202)-ROW($C$3)+1)/($C$3:$C$202&lt;&gt;""),ROWS(A$3:A75))))&lt;&gt;"",IF(TRIM(INDEX($E$3:$E$202,_xlfn.AGGREGATE(15,6,(ROW($C$3:$C$202)-ROW($C$3)+1)/($C$3:$C$202&lt;&gt;""),ROWS(A$3:A75))))&lt;&gt;"",TRIM(INDEX($E$3:$E$202,_xlfn.AGGREGATE(15,6,(ROW($C$3:$C$202)-ROW($C$3)+1)/($C$3:$C$202&lt;&gt;""),ROWS(A$3:A75))))&amp;" ("&amp;TRIM(INDEX($D$3:$D$202,_xlfn.AGGREGATE(15,6,(ROW($C$3:$C$202)-ROW($C$3)+1)/($C$3:$C$202&lt;&gt;""),ROWS(A$3:A75))))&amp;")",TRIM(INDEX($D$3:$D$202,_xlfn.AGGREGATE(15,6,(ROW($C$3:$C$202)-ROW($C$3)+1)/($C$3:$C$202&lt;&gt;""),ROWS(A$3:A75))))),TRIM(INDEX($E$3:$E$202,_xlfn.AGGREGATE(15,6,(ROW($C$3:$C$202)-ROW($C$3)+1)/($C$3:$C$202&lt;&gt;""),ROWS(A$3:A75)))) )&amp;" "&amp;TRIM(INDEX($C$3:$C$202,_xlfn.AGGREGATE(15,6,(ROW($C$3:$C$202)-ROW($C$3)+1)/($C$3:$C$202&lt;&gt;""),ROWS(A$3:A75)))),"")</f>
        <v/>
      </c>
      <c r="AB75" s="48" t="str">
        <f>IFERROR(INDEX($A$3:$A$202,_xlfn.AGGREGATE(15,6,(ROW($C$3:$C$202)-ROW($C$3)+1)/($C$3:$C$202&lt;&gt;""),ROWS(A$3:A75))),"")</f>
        <v/>
      </c>
    </row>
    <row r="76" spans="1:28">
      <c r="A76" s="49">
        <f>ROWS(C$2:C75)</f>
        <v>74</v>
      </c>
      <c r="B76" s="103"/>
      <c r="C76" s="103"/>
      <c r="D76" s="103"/>
      <c r="E76" s="103"/>
      <c r="F76" s="108"/>
      <c r="G76" s="105"/>
      <c r="AA76" s="48" t="str">
        <f>IFERROR(IF(TRIM(INDEX($B$3:$B$202,_xlfn.AGGREGATE(15,6,(ROW($C$3:$C$202)-ROW($C$3)+1)/($C$3:$C$202&lt;&gt;""),ROWS(A$3:A76))))&lt;&gt;"",TRIM(INDEX($B$3:$B$202,_xlfn.AGGREGATE(15,6,(ROW($C$3:$C$202)-ROW($C$3)+1)/($C$3:$C$202&lt;&gt;""),ROWS(A$3:A76))))&amp;" ","")&amp;IF(TRIM(INDEX($D$3:$D$202,_xlfn.AGGREGATE(15,6,(ROW($C$3:$C$202)-ROW($C$3)+1)/($C$3:$C$202&lt;&gt;""),ROWS(A$3:A76))))&lt;&gt;"",IF(TRIM(INDEX($E$3:$E$202,_xlfn.AGGREGATE(15,6,(ROW($C$3:$C$202)-ROW($C$3)+1)/($C$3:$C$202&lt;&gt;""),ROWS(A$3:A76))))&lt;&gt;"",TRIM(INDEX($E$3:$E$202,_xlfn.AGGREGATE(15,6,(ROW($C$3:$C$202)-ROW($C$3)+1)/($C$3:$C$202&lt;&gt;""),ROWS(A$3:A76))))&amp;" ("&amp;TRIM(INDEX($D$3:$D$202,_xlfn.AGGREGATE(15,6,(ROW($C$3:$C$202)-ROW($C$3)+1)/($C$3:$C$202&lt;&gt;""),ROWS(A$3:A76))))&amp;")",TRIM(INDEX($D$3:$D$202,_xlfn.AGGREGATE(15,6,(ROW($C$3:$C$202)-ROW($C$3)+1)/($C$3:$C$202&lt;&gt;""),ROWS(A$3:A76))))),TRIM(INDEX($E$3:$E$202,_xlfn.AGGREGATE(15,6,(ROW($C$3:$C$202)-ROW($C$3)+1)/($C$3:$C$202&lt;&gt;""),ROWS(A$3:A76)))) )&amp;" "&amp;TRIM(INDEX($C$3:$C$202,_xlfn.AGGREGATE(15,6,(ROW($C$3:$C$202)-ROW($C$3)+1)/($C$3:$C$202&lt;&gt;""),ROWS(A$3:A76)))),"")</f>
        <v/>
      </c>
      <c r="AB76" s="48" t="str">
        <f>IFERROR(INDEX($A$3:$A$202,_xlfn.AGGREGATE(15,6,(ROW($C$3:$C$202)-ROW($C$3)+1)/($C$3:$C$202&lt;&gt;""),ROWS(A$3:A76))),"")</f>
        <v/>
      </c>
    </row>
    <row r="77" spans="1:28">
      <c r="A77" s="49">
        <f>ROWS(C$2:C76)</f>
        <v>75</v>
      </c>
      <c r="B77" s="103"/>
      <c r="C77" s="103"/>
      <c r="D77" s="103"/>
      <c r="E77" s="103"/>
      <c r="F77" s="108"/>
      <c r="G77" s="105"/>
      <c r="AA77" s="48" t="str">
        <f>IFERROR(IF(TRIM(INDEX($B$3:$B$202,_xlfn.AGGREGATE(15,6,(ROW($C$3:$C$202)-ROW($C$3)+1)/($C$3:$C$202&lt;&gt;""),ROWS(A$3:A77))))&lt;&gt;"",TRIM(INDEX($B$3:$B$202,_xlfn.AGGREGATE(15,6,(ROW($C$3:$C$202)-ROW($C$3)+1)/($C$3:$C$202&lt;&gt;""),ROWS(A$3:A77))))&amp;" ","")&amp;IF(TRIM(INDEX($D$3:$D$202,_xlfn.AGGREGATE(15,6,(ROW($C$3:$C$202)-ROW($C$3)+1)/($C$3:$C$202&lt;&gt;""),ROWS(A$3:A77))))&lt;&gt;"",IF(TRIM(INDEX($E$3:$E$202,_xlfn.AGGREGATE(15,6,(ROW($C$3:$C$202)-ROW($C$3)+1)/($C$3:$C$202&lt;&gt;""),ROWS(A$3:A77))))&lt;&gt;"",TRIM(INDEX($E$3:$E$202,_xlfn.AGGREGATE(15,6,(ROW($C$3:$C$202)-ROW($C$3)+1)/($C$3:$C$202&lt;&gt;""),ROWS(A$3:A77))))&amp;" ("&amp;TRIM(INDEX($D$3:$D$202,_xlfn.AGGREGATE(15,6,(ROW($C$3:$C$202)-ROW($C$3)+1)/($C$3:$C$202&lt;&gt;""),ROWS(A$3:A77))))&amp;")",TRIM(INDEX($D$3:$D$202,_xlfn.AGGREGATE(15,6,(ROW($C$3:$C$202)-ROW($C$3)+1)/($C$3:$C$202&lt;&gt;""),ROWS(A$3:A77))))),TRIM(INDEX($E$3:$E$202,_xlfn.AGGREGATE(15,6,(ROW($C$3:$C$202)-ROW($C$3)+1)/($C$3:$C$202&lt;&gt;""),ROWS(A$3:A77)))) )&amp;" "&amp;TRIM(INDEX($C$3:$C$202,_xlfn.AGGREGATE(15,6,(ROW($C$3:$C$202)-ROW($C$3)+1)/($C$3:$C$202&lt;&gt;""),ROWS(A$3:A77)))),"")</f>
        <v/>
      </c>
      <c r="AB77" s="48" t="str">
        <f>IFERROR(INDEX($A$3:$A$202,_xlfn.AGGREGATE(15,6,(ROW($C$3:$C$202)-ROW($C$3)+1)/($C$3:$C$202&lt;&gt;""),ROWS(A$3:A77))),"")</f>
        <v/>
      </c>
    </row>
    <row r="78" spans="1:28">
      <c r="A78" s="49">
        <f>ROWS(C$2:C77)</f>
        <v>76</v>
      </c>
      <c r="B78" s="103"/>
      <c r="C78" s="103"/>
      <c r="D78" s="103"/>
      <c r="E78" s="103"/>
      <c r="F78" s="108"/>
      <c r="G78" s="105"/>
      <c r="AA78" s="48" t="str">
        <f>IFERROR(IF(TRIM(INDEX($B$3:$B$202,_xlfn.AGGREGATE(15,6,(ROW($C$3:$C$202)-ROW($C$3)+1)/($C$3:$C$202&lt;&gt;""),ROWS(A$3:A78))))&lt;&gt;"",TRIM(INDEX($B$3:$B$202,_xlfn.AGGREGATE(15,6,(ROW($C$3:$C$202)-ROW($C$3)+1)/($C$3:$C$202&lt;&gt;""),ROWS(A$3:A78))))&amp;" ","")&amp;IF(TRIM(INDEX($D$3:$D$202,_xlfn.AGGREGATE(15,6,(ROW($C$3:$C$202)-ROW($C$3)+1)/($C$3:$C$202&lt;&gt;""),ROWS(A$3:A78))))&lt;&gt;"",IF(TRIM(INDEX($E$3:$E$202,_xlfn.AGGREGATE(15,6,(ROW($C$3:$C$202)-ROW($C$3)+1)/($C$3:$C$202&lt;&gt;""),ROWS(A$3:A78))))&lt;&gt;"",TRIM(INDEX($E$3:$E$202,_xlfn.AGGREGATE(15,6,(ROW($C$3:$C$202)-ROW($C$3)+1)/($C$3:$C$202&lt;&gt;""),ROWS(A$3:A78))))&amp;" ("&amp;TRIM(INDEX($D$3:$D$202,_xlfn.AGGREGATE(15,6,(ROW($C$3:$C$202)-ROW($C$3)+1)/($C$3:$C$202&lt;&gt;""),ROWS(A$3:A78))))&amp;")",TRIM(INDEX($D$3:$D$202,_xlfn.AGGREGATE(15,6,(ROW($C$3:$C$202)-ROW($C$3)+1)/($C$3:$C$202&lt;&gt;""),ROWS(A$3:A78))))),TRIM(INDEX($E$3:$E$202,_xlfn.AGGREGATE(15,6,(ROW($C$3:$C$202)-ROW($C$3)+1)/($C$3:$C$202&lt;&gt;""),ROWS(A$3:A78)))) )&amp;" "&amp;TRIM(INDEX($C$3:$C$202,_xlfn.AGGREGATE(15,6,(ROW($C$3:$C$202)-ROW($C$3)+1)/($C$3:$C$202&lt;&gt;""),ROWS(A$3:A78)))),"")</f>
        <v/>
      </c>
      <c r="AB78" s="48" t="str">
        <f>IFERROR(INDEX($A$3:$A$202,_xlfn.AGGREGATE(15,6,(ROW($C$3:$C$202)-ROW($C$3)+1)/($C$3:$C$202&lt;&gt;""),ROWS(A$3:A78))),"")</f>
        <v/>
      </c>
    </row>
    <row r="79" spans="1:28">
      <c r="A79" s="49">
        <f>ROWS(C$2:C78)</f>
        <v>77</v>
      </c>
      <c r="B79" s="103"/>
      <c r="C79" s="103"/>
      <c r="D79" s="103"/>
      <c r="E79" s="103"/>
      <c r="F79" s="108"/>
      <c r="G79" s="105"/>
      <c r="AA79" s="48" t="str">
        <f>IFERROR(IF(TRIM(INDEX($B$3:$B$202,_xlfn.AGGREGATE(15,6,(ROW($C$3:$C$202)-ROW($C$3)+1)/($C$3:$C$202&lt;&gt;""),ROWS(A$3:A79))))&lt;&gt;"",TRIM(INDEX($B$3:$B$202,_xlfn.AGGREGATE(15,6,(ROW($C$3:$C$202)-ROW($C$3)+1)/($C$3:$C$202&lt;&gt;""),ROWS(A$3:A79))))&amp;" ","")&amp;IF(TRIM(INDEX($D$3:$D$202,_xlfn.AGGREGATE(15,6,(ROW($C$3:$C$202)-ROW($C$3)+1)/($C$3:$C$202&lt;&gt;""),ROWS(A$3:A79))))&lt;&gt;"",IF(TRIM(INDEX($E$3:$E$202,_xlfn.AGGREGATE(15,6,(ROW($C$3:$C$202)-ROW($C$3)+1)/($C$3:$C$202&lt;&gt;""),ROWS(A$3:A79))))&lt;&gt;"",TRIM(INDEX($E$3:$E$202,_xlfn.AGGREGATE(15,6,(ROW($C$3:$C$202)-ROW($C$3)+1)/($C$3:$C$202&lt;&gt;""),ROWS(A$3:A79))))&amp;" ("&amp;TRIM(INDEX($D$3:$D$202,_xlfn.AGGREGATE(15,6,(ROW($C$3:$C$202)-ROW($C$3)+1)/($C$3:$C$202&lt;&gt;""),ROWS(A$3:A79))))&amp;")",TRIM(INDEX($D$3:$D$202,_xlfn.AGGREGATE(15,6,(ROW($C$3:$C$202)-ROW($C$3)+1)/($C$3:$C$202&lt;&gt;""),ROWS(A$3:A79))))),TRIM(INDEX($E$3:$E$202,_xlfn.AGGREGATE(15,6,(ROW($C$3:$C$202)-ROW($C$3)+1)/($C$3:$C$202&lt;&gt;""),ROWS(A$3:A79)))) )&amp;" "&amp;TRIM(INDEX($C$3:$C$202,_xlfn.AGGREGATE(15,6,(ROW($C$3:$C$202)-ROW($C$3)+1)/($C$3:$C$202&lt;&gt;""),ROWS(A$3:A79)))),"")</f>
        <v/>
      </c>
      <c r="AB79" s="48" t="str">
        <f>IFERROR(INDEX($A$3:$A$202,_xlfn.AGGREGATE(15,6,(ROW($C$3:$C$202)-ROW($C$3)+1)/($C$3:$C$202&lt;&gt;""),ROWS(A$3:A79))),"")</f>
        <v/>
      </c>
    </row>
    <row r="80" spans="1:28">
      <c r="A80" s="49">
        <f>ROWS(C$2:C79)</f>
        <v>78</v>
      </c>
      <c r="B80" s="103"/>
      <c r="C80" s="103"/>
      <c r="D80" s="103"/>
      <c r="E80" s="103"/>
      <c r="F80" s="108"/>
      <c r="G80" s="105"/>
      <c r="AA80" s="48" t="str">
        <f>IFERROR(IF(TRIM(INDEX($B$3:$B$202,_xlfn.AGGREGATE(15,6,(ROW($C$3:$C$202)-ROW($C$3)+1)/($C$3:$C$202&lt;&gt;""),ROWS(A$3:A80))))&lt;&gt;"",TRIM(INDEX($B$3:$B$202,_xlfn.AGGREGATE(15,6,(ROW($C$3:$C$202)-ROW($C$3)+1)/($C$3:$C$202&lt;&gt;""),ROWS(A$3:A80))))&amp;" ","")&amp;IF(TRIM(INDEX($D$3:$D$202,_xlfn.AGGREGATE(15,6,(ROW($C$3:$C$202)-ROW($C$3)+1)/($C$3:$C$202&lt;&gt;""),ROWS(A$3:A80))))&lt;&gt;"",IF(TRIM(INDEX($E$3:$E$202,_xlfn.AGGREGATE(15,6,(ROW($C$3:$C$202)-ROW($C$3)+1)/($C$3:$C$202&lt;&gt;""),ROWS(A$3:A80))))&lt;&gt;"",TRIM(INDEX($E$3:$E$202,_xlfn.AGGREGATE(15,6,(ROW($C$3:$C$202)-ROW($C$3)+1)/($C$3:$C$202&lt;&gt;""),ROWS(A$3:A80))))&amp;" ("&amp;TRIM(INDEX($D$3:$D$202,_xlfn.AGGREGATE(15,6,(ROW($C$3:$C$202)-ROW($C$3)+1)/($C$3:$C$202&lt;&gt;""),ROWS(A$3:A80))))&amp;")",TRIM(INDEX($D$3:$D$202,_xlfn.AGGREGATE(15,6,(ROW($C$3:$C$202)-ROW($C$3)+1)/($C$3:$C$202&lt;&gt;""),ROWS(A$3:A80))))),TRIM(INDEX($E$3:$E$202,_xlfn.AGGREGATE(15,6,(ROW($C$3:$C$202)-ROW($C$3)+1)/($C$3:$C$202&lt;&gt;""),ROWS(A$3:A80)))) )&amp;" "&amp;TRIM(INDEX($C$3:$C$202,_xlfn.AGGREGATE(15,6,(ROW($C$3:$C$202)-ROW($C$3)+1)/($C$3:$C$202&lt;&gt;""),ROWS(A$3:A80)))),"")</f>
        <v/>
      </c>
      <c r="AB80" s="48" t="str">
        <f>IFERROR(INDEX($A$3:$A$202,_xlfn.AGGREGATE(15,6,(ROW($C$3:$C$202)-ROW($C$3)+1)/($C$3:$C$202&lt;&gt;""),ROWS(A$3:A80))),"")</f>
        <v/>
      </c>
    </row>
    <row r="81" spans="1:28">
      <c r="A81" s="49">
        <f>ROWS(C$2:C80)</f>
        <v>79</v>
      </c>
      <c r="B81" s="103"/>
      <c r="C81" s="103"/>
      <c r="D81" s="103"/>
      <c r="E81" s="103"/>
      <c r="F81" s="108"/>
      <c r="G81" s="105"/>
      <c r="AA81" s="48" t="str">
        <f>IFERROR(IF(TRIM(INDEX($B$3:$B$202,_xlfn.AGGREGATE(15,6,(ROW($C$3:$C$202)-ROW($C$3)+1)/($C$3:$C$202&lt;&gt;""),ROWS(A$3:A81))))&lt;&gt;"",TRIM(INDEX($B$3:$B$202,_xlfn.AGGREGATE(15,6,(ROW($C$3:$C$202)-ROW($C$3)+1)/($C$3:$C$202&lt;&gt;""),ROWS(A$3:A81))))&amp;" ","")&amp;IF(TRIM(INDEX($D$3:$D$202,_xlfn.AGGREGATE(15,6,(ROW($C$3:$C$202)-ROW($C$3)+1)/($C$3:$C$202&lt;&gt;""),ROWS(A$3:A81))))&lt;&gt;"",IF(TRIM(INDEX($E$3:$E$202,_xlfn.AGGREGATE(15,6,(ROW($C$3:$C$202)-ROW($C$3)+1)/($C$3:$C$202&lt;&gt;""),ROWS(A$3:A81))))&lt;&gt;"",TRIM(INDEX($E$3:$E$202,_xlfn.AGGREGATE(15,6,(ROW($C$3:$C$202)-ROW($C$3)+1)/($C$3:$C$202&lt;&gt;""),ROWS(A$3:A81))))&amp;" ("&amp;TRIM(INDEX($D$3:$D$202,_xlfn.AGGREGATE(15,6,(ROW($C$3:$C$202)-ROW($C$3)+1)/($C$3:$C$202&lt;&gt;""),ROWS(A$3:A81))))&amp;")",TRIM(INDEX($D$3:$D$202,_xlfn.AGGREGATE(15,6,(ROW($C$3:$C$202)-ROW($C$3)+1)/($C$3:$C$202&lt;&gt;""),ROWS(A$3:A81))))),TRIM(INDEX($E$3:$E$202,_xlfn.AGGREGATE(15,6,(ROW($C$3:$C$202)-ROW($C$3)+1)/($C$3:$C$202&lt;&gt;""),ROWS(A$3:A81)))) )&amp;" "&amp;TRIM(INDEX($C$3:$C$202,_xlfn.AGGREGATE(15,6,(ROW($C$3:$C$202)-ROW($C$3)+1)/($C$3:$C$202&lt;&gt;""),ROWS(A$3:A81)))),"")</f>
        <v/>
      </c>
      <c r="AB81" s="48" t="str">
        <f>IFERROR(INDEX($A$3:$A$202,_xlfn.AGGREGATE(15,6,(ROW($C$3:$C$202)-ROW($C$3)+1)/($C$3:$C$202&lt;&gt;""),ROWS(A$3:A81))),"")</f>
        <v/>
      </c>
    </row>
    <row r="82" spans="1:28">
      <c r="A82" s="49">
        <f>ROWS(C$2:C81)</f>
        <v>80</v>
      </c>
      <c r="B82" s="103"/>
      <c r="C82" s="103"/>
      <c r="D82" s="103"/>
      <c r="E82" s="103"/>
      <c r="F82" s="108"/>
      <c r="G82" s="105"/>
      <c r="AA82" s="48" t="str">
        <f>IFERROR(IF(TRIM(INDEX($B$3:$B$202,_xlfn.AGGREGATE(15,6,(ROW($C$3:$C$202)-ROW($C$3)+1)/($C$3:$C$202&lt;&gt;""),ROWS(A$3:A82))))&lt;&gt;"",TRIM(INDEX($B$3:$B$202,_xlfn.AGGREGATE(15,6,(ROW($C$3:$C$202)-ROW($C$3)+1)/($C$3:$C$202&lt;&gt;""),ROWS(A$3:A82))))&amp;" ","")&amp;IF(TRIM(INDEX($D$3:$D$202,_xlfn.AGGREGATE(15,6,(ROW($C$3:$C$202)-ROW($C$3)+1)/($C$3:$C$202&lt;&gt;""),ROWS(A$3:A82))))&lt;&gt;"",IF(TRIM(INDEX($E$3:$E$202,_xlfn.AGGREGATE(15,6,(ROW($C$3:$C$202)-ROW($C$3)+1)/($C$3:$C$202&lt;&gt;""),ROWS(A$3:A82))))&lt;&gt;"",TRIM(INDEX($E$3:$E$202,_xlfn.AGGREGATE(15,6,(ROW($C$3:$C$202)-ROW($C$3)+1)/($C$3:$C$202&lt;&gt;""),ROWS(A$3:A82))))&amp;" ("&amp;TRIM(INDEX($D$3:$D$202,_xlfn.AGGREGATE(15,6,(ROW($C$3:$C$202)-ROW($C$3)+1)/($C$3:$C$202&lt;&gt;""),ROWS(A$3:A82))))&amp;")",TRIM(INDEX($D$3:$D$202,_xlfn.AGGREGATE(15,6,(ROW($C$3:$C$202)-ROW($C$3)+1)/($C$3:$C$202&lt;&gt;""),ROWS(A$3:A82))))),TRIM(INDEX($E$3:$E$202,_xlfn.AGGREGATE(15,6,(ROW($C$3:$C$202)-ROW($C$3)+1)/($C$3:$C$202&lt;&gt;""),ROWS(A$3:A82)))) )&amp;" "&amp;TRIM(INDEX($C$3:$C$202,_xlfn.AGGREGATE(15,6,(ROW($C$3:$C$202)-ROW($C$3)+1)/($C$3:$C$202&lt;&gt;""),ROWS(A$3:A82)))),"")</f>
        <v/>
      </c>
      <c r="AB82" s="48" t="str">
        <f>IFERROR(INDEX($A$3:$A$202,_xlfn.AGGREGATE(15,6,(ROW($C$3:$C$202)-ROW($C$3)+1)/($C$3:$C$202&lt;&gt;""),ROWS(A$3:A82))),"")</f>
        <v/>
      </c>
    </row>
    <row r="83" spans="1:28">
      <c r="A83" s="49">
        <f>ROWS(C$2:C82)</f>
        <v>81</v>
      </c>
      <c r="B83" s="103"/>
      <c r="C83" s="103"/>
      <c r="D83" s="103"/>
      <c r="E83" s="103"/>
      <c r="F83" s="108"/>
      <c r="G83" s="105"/>
      <c r="AA83" s="48" t="str">
        <f>IFERROR(IF(TRIM(INDEX($B$3:$B$202,_xlfn.AGGREGATE(15,6,(ROW($C$3:$C$202)-ROW($C$3)+1)/($C$3:$C$202&lt;&gt;""),ROWS(A$3:A83))))&lt;&gt;"",TRIM(INDEX($B$3:$B$202,_xlfn.AGGREGATE(15,6,(ROW($C$3:$C$202)-ROW($C$3)+1)/($C$3:$C$202&lt;&gt;""),ROWS(A$3:A83))))&amp;" ","")&amp;IF(TRIM(INDEX($D$3:$D$202,_xlfn.AGGREGATE(15,6,(ROW($C$3:$C$202)-ROW($C$3)+1)/($C$3:$C$202&lt;&gt;""),ROWS(A$3:A83))))&lt;&gt;"",IF(TRIM(INDEX($E$3:$E$202,_xlfn.AGGREGATE(15,6,(ROW($C$3:$C$202)-ROW($C$3)+1)/($C$3:$C$202&lt;&gt;""),ROWS(A$3:A83))))&lt;&gt;"",TRIM(INDEX($E$3:$E$202,_xlfn.AGGREGATE(15,6,(ROW($C$3:$C$202)-ROW($C$3)+1)/($C$3:$C$202&lt;&gt;""),ROWS(A$3:A83))))&amp;" ("&amp;TRIM(INDEX($D$3:$D$202,_xlfn.AGGREGATE(15,6,(ROW($C$3:$C$202)-ROW($C$3)+1)/($C$3:$C$202&lt;&gt;""),ROWS(A$3:A83))))&amp;")",TRIM(INDEX($D$3:$D$202,_xlfn.AGGREGATE(15,6,(ROW($C$3:$C$202)-ROW($C$3)+1)/($C$3:$C$202&lt;&gt;""),ROWS(A$3:A83))))),TRIM(INDEX($E$3:$E$202,_xlfn.AGGREGATE(15,6,(ROW($C$3:$C$202)-ROW($C$3)+1)/($C$3:$C$202&lt;&gt;""),ROWS(A$3:A83)))) )&amp;" "&amp;TRIM(INDEX($C$3:$C$202,_xlfn.AGGREGATE(15,6,(ROW($C$3:$C$202)-ROW($C$3)+1)/($C$3:$C$202&lt;&gt;""),ROWS(A$3:A83)))),"")</f>
        <v/>
      </c>
      <c r="AB83" s="48" t="str">
        <f>IFERROR(INDEX($A$3:$A$202,_xlfn.AGGREGATE(15,6,(ROW($C$3:$C$202)-ROW($C$3)+1)/($C$3:$C$202&lt;&gt;""),ROWS(A$3:A83))),"")</f>
        <v/>
      </c>
    </row>
    <row r="84" spans="1:28">
      <c r="A84" s="49">
        <f>ROWS(C$2:C83)</f>
        <v>82</v>
      </c>
      <c r="B84" s="103"/>
      <c r="C84" s="103"/>
      <c r="D84" s="103"/>
      <c r="E84" s="103"/>
      <c r="F84" s="108"/>
      <c r="G84" s="105"/>
      <c r="AA84" s="48" t="str">
        <f>IFERROR(IF(TRIM(INDEX($B$3:$B$202,_xlfn.AGGREGATE(15,6,(ROW($C$3:$C$202)-ROW($C$3)+1)/($C$3:$C$202&lt;&gt;""),ROWS(A$3:A84))))&lt;&gt;"",TRIM(INDEX($B$3:$B$202,_xlfn.AGGREGATE(15,6,(ROW($C$3:$C$202)-ROW($C$3)+1)/($C$3:$C$202&lt;&gt;""),ROWS(A$3:A84))))&amp;" ","")&amp;IF(TRIM(INDEX($D$3:$D$202,_xlfn.AGGREGATE(15,6,(ROW($C$3:$C$202)-ROW($C$3)+1)/($C$3:$C$202&lt;&gt;""),ROWS(A$3:A84))))&lt;&gt;"",IF(TRIM(INDEX($E$3:$E$202,_xlfn.AGGREGATE(15,6,(ROW($C$3:$C$202)-ROW($C$3)+1)/($C$3:$C$202&lt;&gt;""),ROWS(A$3:A84))))&lt;&gt;"",TRIM(INDEX($E$3:$E$202,_xlfn.AGGREGATE(15,6,(ROW($C$3:$C$202)-ROW($C$3)+1)/($C$3:$C$202&lt;&gt;""),ROWS(A$3:A84))))&amp;" ("&amp;TRIM(INDEX($D$3:$D$202,_xlfn.AGGREGATE(15,6,(ROW($C$3:$C$202)-ROW($C$3)+1)/($C$3:$C$202&lt;&gt;""),ROWS(A$3:A84))))&amp;")",TRIM(INDEX($D$3:$D$202,_xlfn.AGGREGATE(15,6,(ROW($C$3:$C$202)-ROW($C$3)+1)/($C$3:$C$202&lt;&gt;""),ROWS(A$3:A84))))),TRIM(INDEX($E$3:$E$202,_xlfn.AGGREGATE(15,6,(ROW($C$3:$C$202)-ROW($C$3)+1)/($C$3:$C$202&lt;&gt;""),ROWS(A$3:A84)))) )&amp;" "&amp;TRIM(INDEX($C$3:$C$202,_xlfn.AGGREGATE(15,6,(ROW($C$3:$C$202)-ROW($C$3)+1)/($C$3:$C$202&lt;&gt;""),ROWS(A$3:A84)))),"")</f>
        <v/>
      </c>
      <c r="AB84" s="48" t="str">
        <f>IFERROR(INDEX($A$3:$A$202,_xlfn.AGGREGATE(15,6,(ROW($C$3:$C$202)-ROW($C$3)+1)/($C$3:$C$202&lt;&gt;""),ROWS(A$3:A84))),"")</f>
        <v/>
      </c>
    </row>
    <row r="85" spans="1:28">
      <c r="A85" s="49">
        <f>ROWS(C$2:C84)</f>
        <v>83</v>
      </c>
      <c r="B85" s="103"/>
      <c r="C85" s="103"/>
      <c r="D85" s="103"/>
      <c r="E85" s="103"/>
      <c r="F85" s="108"/>
      <c r="G85" s="105"/>
      <c r="AA85" s="48" t="str">
        <f>IFERROR(IF(TRIM(INDEX($B$3:$B$202,_xlfn.AGGREGATE(15,6,(ROW($C$3:$C$202)-ROW($C$3)+1)/($C$3:$C$202&lt;&gt;""),ROWS(A$3:A85))))&lt;&gt;"",TRIM(INDEX($B$3:$B$202,_xlfn.AGGREGATE(15,6,(ROW($C$3:$C$202)-ROW($C$3)+1)/($C$3:$C$202&lt;&gt;""),ROWS(A$3:A85))))&amp;" ","")&amp;IF(TRIM(INDEX($D$3:$D$202,_xlfn.AGGREGATE(15,6,(ROW($C$3:$C$202)-ROW($C$3)+1)/($C$3:$C$202&lt;&gt;""),ROWS(A$3:A85))))&lt;&gt;"",IF(TRIM(INDEX($E$3:$E$202,_xlfn.AGGREGATE(15,6,(ROW($C$3:$C$202)-ROW($C$3)+1)/($C$3:$C$202&lt;&gt;""),ROWS(A$3:A85))))&lt;&gt;"",TRIM(INDEX($E$3:$E$202,_xlfn.AGGREGATE(15,6,(ROW($C$3:$C$202)-ROW($C$3)+1)/($C$3:$C$202&lt;&gt;""),ROWS(A$3:A85))))&amp;" ("&amp;TRIM(INDEX($D$3:$D$202,_xlfn.AGGREGATE(15,6,(ROW($C$3:$C$202)-ROW($C$3)+1)/($C$3:$C$202&lt;&gt;""),ROWS(A$3:A85))))&amp;")",TRIM(INDEX($D$3:$D$202,_xlfn.AGGREGATE(15,6,(ROW($C$3:$C$202)-ROW($C$3)+1)/($C$3:$C$202&lt;&gt;""),ROWS(A$3:A85))))),TRIM(INDEX($E$3:$E$202,_xlfn.AGGREGATE(15,6,(ROW($C$3:$C$202)-ROW($C$3)+1)/($C$3:$C$202&lt;&gt;""),ROWS(A$3:A85)))) )&amp;" "&amp;TRIM(INDEX($C$3:$C$202,_xlfn.AGGREGATE(15,6,(ROW($C$3:$C$202)-ROW($C$3)+1)/($C$3:$C$202&lt;&gt;""),ROWS(A$3:A85)))),"")</f>
        <v/>
      </c>
      <c r="AB85" s="48" t="str">
        <f>IFERROR(INDEX($A$3:$A$202,_xlfn.AGGREGATE(15,6,(ROW($C$3:$C$202)-ROW($C$3)+1)/($C$3:$C$202&lt;&gt;""),ROWS(A$3:A85))),"")</f>
        <v/>
      </c>
    </row>
    <row r="86" spans="1:28">
      <c r="A86" s="49">
        <f>ROWS(C$2:C85)</f>
        <v>84</v>
      </c>
      <c r="B86" s="103"/>
      <c r="C86" s="103"/>
      <c r="D86" s="103"/>
      <c r="E86" s="103"/>
      <c r="F86" s="108"/>
      <c r="G86" s="105"/>
      <c r="AA86" s="48" t="str">
        <f>IFERROR(IF(TRIM(INDEX($B$3:$B$202,_xlfn.AGGREGATE(15,6,(ROW($C$3:$C$202)-ROW($C$3)+1)/($C$3:$C$202&lt;&gt;""),ROWS(A$3:A86))))&lt;&gt;"",TRIM(INDEX($B$3:$B$202,_xlfn.AGGREGATE(15,6,(ROW($C$3:$C$202)-ROW($C$3)+1)/($C$3:$C$202&lt;&gt;""),ROWS(A$3:A86))))&amp;" ","")&amp;IF(TRIM(INDEX($D$3:$D$202,_xlfn.AGGREGATE(15,6,(ROW($C$3:$C$202)-ROW($C$3)+1)/($C$3:$C$202&lt;&gt;""),ROWS(A$3:A86))))&lt;&gt;"",IF(TRIM(INDEX($E$3:$E$202,_xlfn.AGGREGATE(15,6,(ROW($C$3:$C$202)-ROW($C$3)+1)/($C$3:$C$202&lt;&gt;""),ROWS(A$3:A86))))&lt;&gt;"",TRIM(INDEX($E$3:$E$202,_xlfn.AGGREGATE(15,6,(ROW($C$3:$C$202)-ROW($C$3)+1)/($C$3:$C$202&lt;&gt;""),ROWS(A$3:A86))))&amp;" ("&amp;TRIM(INDEX($D$3:$D$202,_xlfn.AGGREGATE(15,6,(ROW($C$3:$C$202)-ROW($C$3)+1)/($C$3:$C$202&lt;&gt;""),ROWS(A$3:A86))))&amp;")",TRIM(INDEX($D$3:$D$202,_xlfn.AGGREGATE(15,6,(ROW($C$3:$C$202)-ROW($C$3)+1)/($C$3:$C$202&lt;&gt;""),ROWS(A$3:A86))))),TRIM(INDEX($E$3:$E$202,_xlfn.AGGREGATE(15,6,(ROW($C$3:$C$202)-ROW($C$3)+1)/($C$3:$C$202&lt;&gt;""),ROWS(A$3:A86)))) )&amp;" "&amp;TRIM(INDEX($C$3:$C$202,_xlfn.AGGREGATE(15,6,(ROW($C$3:$C$202)-ROW($C$3)+1)/($C$3:$C$202&lt;&gt;""),ROWS(A$3:A86)))),"")</f>
        <v/>
      </c>
      <c r="AB86" s="48" t="str">
        <f>IFERROR(INDEX($A$3:$A$202,_xlfn.AGGREGATE(15,6,(ROW($C$3:$C$202)-ROW($C$3)+1)/($C$3:$C$202&lt;&gt;""),ROWS(A$3:A86))),"")</f>
        <v/>
      </c>
    </row>
    <row r="87" spans="1:28">
      <c r="A87" s="49">
        <f>ROWS(C$2:C86)</f>
        <v>85</v>
      </c>
      <c r="B87" s="103"/>
      <c r="C87" s="103"/>
      <c r="D87" s="103"/>
      <c r="E87" s="103"/>
      <c r="F87" s="108"/>
      <c r="G87" s="105"/>
      <c r="AA87" s="48" t="str">
        <f>IFERROR(IF(TRIM(INDEX($B$3:$B$202,_xlfn.AGGREGATE(15,6,(ROW($C$3:$C$202)-ROW($C$3)+1)/($C$3:$C$202&lt;&gt;""),ROWS(A$3:A87))))&lt;&gt;"",TRIM(INDEX($B$3:$B$202,_xlfn.AGGREGATE(15,6,(ROW($C$3:$C$202)-ROW($C$3)+1)/($C$3:$C$202&lt;&gt;""),ROWS(A$3:A87))))&amp;" ","")&amp;IF(TRIM(INDEX($D$3:$D$202,_xlfn.AGGREGATE(15,6,(ROW($C$3:$C$202)-ROW($C$3)+1)/($C$3:$C$202&lt;&gt;""),ROWS(A$3:A87))))&lt;&gt;"",IF(TRIM(INDEX($E$3:$E$202,_xlfn.AGGREGATE(15,6,(ROW($C$3:$C$202)-ROW($C$3)+1)/($C$3:$C$202&lt;&gt;""),ROWS(A$3:A87))))&lt;&gt;"",TRIM(INDEX($E$3:$E$202,_xlfn.AGGREGATE(15,6,(ROW($C$3:$C$202)-ROW($C$3)+1)/($C$3:$C$202&lt;&gt;""),ROWS(A$3:A87))))&amp;" ("&amp;TRIM(INDEX($D$3:$D$202,_xlfn.AGGREGATE(15,6,(ROW($C$3:$C$202)-ROW($C$3)+1)/($C$3:$C$202&lt;&gt;""),ROWS(A$3:A87))))&amp;")",TRIM(INDEX($D$3:$D$202,_xlfn.AGGREGATE(15,6,(ROW($C$3:$C$202)-ROW($C$3)+1)/($C$3:$C$202&lt;&gt;""),ROWS(A$3:A87))))),TRIM(INDEX($E$3:$E$202,_xlfn.AGGREGATE(15,6,(ROW($C$3:$C$202)-ROW($C$3)+1)/($C$3:$C$202&lt;&gt;""),ROWS(A$3:A87)))) )&amp;" "&amp;TRIM(INDEX($C$3:$C$202,_xlfn.AGGREGATE(15,6,(ROW($C$3:$C$202)-ROW($C$3)+1)/($C$3:$C$202&lt;&gt;""),ROWS(A$3:A87)))),"")</f>
        <v/>
      </c>
      <c r="AB87" s="48" t="str">
        <f>IFERROR(INDEX($A$3:$A$202,_xlfn.AGGREGATE(15,6,(ROW($C$3:$C$202)-ROW($C$3)+1)/($C$3:$C$202&lt;&gt;""),ROWS(A$3:A87))),"")</f>
        <v/>
      </c>
    </row>
    <row r="88" spans="1:28">
      <c r="A88" s="49">
        <f>ROWS(C$2:C87)</f>
        <v>86</v>
      </c>
      <c r="B88" s="103"/>
      <c r="C88" s="103"/>
      <c r="D88" s="103"/>
      <c r="E88" s="103"/>
      <c r="F88" s="108"/>
      <c r="G88" s="105"/>
      <c r="AA88" s="48" t="str">
        <f>IFERROR(IF(TRIM(INDEX($B$3:$B$202,_xlfn.AGGREGATE(15,6,(ROW($C$3:$C$202)-ROW($C$3)+1)/($C$3:$C$202&lt;&gt;""),ROWS(A$3:A88))))&lt;&gt;"",TRIM(INDEX($B$3:$B$202,_xlfn.AGGREGATE(15,6,(ROW($C$3:$C$202)-ROW($C$3)+1)/($C$3:$C$202&lt;&gt;""),ROWS(A$3:A88))))&amp;" ","")&amp;IF(TRIM(INDEX($D$3:$D$202,_xlfn.AGGREGATE(15,6,(ROW($C$3:$C$202)-ROW($C$3)+1)/($C$3:$C$202&lt;&gt;""),ROWS(A$3:A88))))&lt;&gt;"",IF(TRIM(INDEX($E$3:$E$202,_xlfn.AGGREGATE(15,6,(ROW($C$3:$C$202)-ROW($C$3)+1)/($C$3:$C$202&lt;&gt;""),ROWS(A$3:A88))))&lt;&gt;"",TRIM(INDEX($E$3:$E$202,_xlfn.AGGREGATE(15,6,(ROW($C$3:$C$202)-ROW($C$3)+1)/($C$3:$C$202&lt;&gt;""),ROWS(A$3:A88))))&amp;" ("&amp;TRIM(INDEX($D$3:$D$202,_xlfn.AGGREGATE(15,6,(ROW($C$3:$C$202)-ROW($C$3)+1)/($C$3:$C$202&lt;&gt;""),ROWS(A$3:A88))))&amp;")",TRIM(INDEX($D$3:$D$202,_xlfn.AGGREGATE(15,6,(ROW($C$3:$C$202)-ROW($C$3)+1)/($C$3:$C$202&lt;&gt;""),ROWS(A$3:A88))))),TRIM(INDEX($E$3:$E$202,_xlfn.AGGREGATE(15,6,(ROW($C$3:$C$202)-ROW($C$3)+1)/($C$3:$C$202&lt;&gt;""),ROWS(A$3:A88)))) )&amp;" "&amp;TRIM(INDEX($C$3:$C$202,_xlfn.AGGREGATE(15,6,(ROW($C$3:$C$202)-ROW($C$3)+1)/($C$3:$C$202&lt;&gt;""),ROWS(A$3:A88)))),"")</f>
        <v/>
      </c>
      <c r="AB88" s="48" t="str">
        <f>IFERROR(INDEX($A$3:$A$202,_xlfn.AGGREGATE(15,6,(ROW($C$3:$C$202)-ROW($C$3)+1)/($C$3:$C$202&lt;&gt;""),ROWS(A$3:A88))),"")</f>
        <v/>
      </c>
    </row>
    <row r="89" spans="1:28">
      <c r="A89" s="49">
        <f>ROWS(C$2:C88)</f>
        <v>87</v>
      </c>
      <c r="B89" s="103"/>
      <c r="C89" s="103"/>
      <c r="D89" s="103"/>
      <c r="E89" s="103"/>
      <c r="F89" s="108"/>
      <c r="G89" s="105"/>
      <c r="AA89" s="48" t="str">
        <f>IFERROR(IF(TRIM(INDEX($B$3:$B$202,_xlfn.AGGREGATE(15,6,(ROW($C$3:$C$202)-ROW($C$3)+1)/($C$3:$C$202&lt;&gt;""),ROWS(A$3:A89))))&lt;&gt;"",TRIM(INDEX($B$3:$B$202,_xlfn.AGGREGATE(15,6,(ROW($C$3:$C$202)-ROW($C$3)+1)/($C$3:$C$202&lt;&gt;""),ROWS(A$3:A89))))&amp;" ","")&amp;IF(TRIM(INDEX($D$3:$D$202,_xlfn.AGGREGATE(15,6,(ROW($C$3:$C$202)-ROW($C$3)+1)/($C$3:$C$202&lt;&gt;""),ROWS(A$3:A89))))&lt;&gt;"",IF(TRIM(INDEX($E$3:$E$202,_xlfn.AGGREGATE(15,6,(ROW($C$3:$C$202)-ROW($C$3)+1)/($C$3:$C$202&lt;&gt;""),ROWS(A$3:A89))))&lt;&gt;"",TRIM(INDEX($E$3:$E$202,_xlfn.AGGREGATE(15,6,(ROW($C$3:$C$202)-ROW($C$3)+1)/($C$3:$C$202&lt;&gt;""),ROWS(A$3:A89))))&amp;" ("&amp;TRIM(INDEX($D$3:$D$202,_xlfn.AGGREGATE(15,6,(ROW($C$3:$C$202)-ROW($C$3)+1)/($C$3:$C$202&lt;&gt;""),ROWS(A$3:A89))))&amp;")",TRIM(INDEX($D$3:$D$202,_xlfn.AGGREGATE(15,6,(ROW($C$3:$C$202)-ROW($C$3)+1)/($C$3:$C$202&lt;&gt;""),ROWS(A$3:A89))))),TRIM(INDEX($E$3:$E$202,_xlfn.AGGREGATE(15,6,(ROW($C$3:$C$202)-ROW($C$3)+1)/($C$3:$C$202&lt;&gt;""),ROWS(A$3:A89)))) )&amp;" "&amp;TRIM(INDEX($C$3:$C$202,_xlfn.AGGREGATE(15,6,(ROW($C$3:$C$202)-ROW($C$3)+1)/($C$3:$C$202&lt;&gt;""),ROWS(A$3:A89)))),"")</f>
        <v/>
      </c>
      <c r="AB89" s="48" t="str">
        <f>IFERROR(INDEX($A$3:$A$202,_xlfn.AGGREGATE(15,6,(ROW($C$3:$C$202)-ROW($C$3)+1)/($C$3:$C$202&lt;&gt;""),ROWS(A$3:A89))),"")</f>
        <v/>
      </c>
    </row>
    <row r="90" spans="1:28">
      <c r="A90" s="49">
        <f>ROWS(C$2:C89)</f>
        <v>88</v>
      </c>
      <c r="B90" s="103"/>
      <c r="C90" s="103"/>
      <c r="D90" s="103"/>
      <c r="E90" s="103"/>
      <c r="F90" s="108"/>
      <c r="G90" s="105"/>
      <c r="AA90" s="48" t="str">
        <f>IFERROR(IF(TRIM(INDEX($B$3:$B$202,_xlfn.AGGREGATE(15,6,(ROW($C$3:$C$202)-ROW($C$3)+1)/($C$3:$C$202&lt;&gt;""),ROWS(A$3:A90))))&lt;&gt;"",TRIM(INDEX($B$3:$B$202,_xlfn.AGGREGATE(15,6,(ROW($C$3:$C$202)-ROW($C$3)+1)/($C$3:$C$202&lt;&gt;""),ROWS(A$3:A90))))&amp;" ","")&amp;IF(TRIM(INDEX($D$3:$D$202,_xlfn.AGGREGATE(15,6,(ROW($C$3:$C$202)-ROW($C$3)+1)/($C$3:$C$202&lt;&gt;""),ROWS(A$3:A90))))&lt;&gt;"",IF(TRIM(INDEX($E$3:$E$202,_xlfn.AGGREGATE(15,6,(ROW($C$3:$C$202)-ROW($C$3)+1)/($C$3:$C$202&lt;&gt;""),ROWS(A$3:A90))))&lt;&gt;"",TRIM(INDEX($E$3:$E$202,_xlfn.AGGREGATE(15,6,(ROW($C$3:$C$202)-ROW($C$3)+1)/($C$3:$C$202&lt;&gt;""),ROWS(A$3:A90))))&amp;" ("&amp;TRIM(INDEX($D$3:$D$202,_xlfn.AGGREGATE(15,6,(ROW($C$3:$C$202)-ROW($C$3)+1)/($C$3:$C$202&lt;&gt;""),ROWS(A$3:A90))))&amp;")",TRIM(INDEX($D$3:$D$202,_xlfn.AGGREGATE(15,6,(ROW($C$3:$C$202)-ROW($C$3)+1)/($C$3:$C$202&lt;&gt;""),ROWS(A$3:A90))))),TRIM(INDEX($E$3:$E$202,_xlfn.AGGREGATE(15,6,(ROW($C$3:$C$202)-ROW($C$3)+1)/($C$3:$C$202&lt;&gt;""),ROWS(A$3:A90)))) )&amp;" "&amp;TRIM(INDEX($C$3:$C$202,_xlfn.AGGREGATE(15,6,(ROW($C$3:$C$202)-ROW($C$3)+1)/($C$3:$C$202&lt;&gt;""),ROWS(A$3:A90)))),"")</f>
        <v/>
      </c>
      <c r="AB90" s="48" t="str">
        <f>IFERROR(INDEX($A$3:$A$202,_xlfn.AGGREGATE(15,6,(ROW($C$3:$C$202)-ROW($C$3)+1)/($C$3:$C$202&lt;&gt;""),ROWS(A$3:A90))),"")</f>
        <v/>
      </c>
    </row>
    <row r="91" spans="1:28">
      <c r="A91" s="49">
        <f>ROWS(C$2:C90)</f>
        <v>89</v>
      </c>
      <c r="B91" s="103"/>
      <c r="C91" s="103"/>
      <c r="D91" s="103"/>
      <c r="E91" s="103"/>
      <c r="F91" s="108"/>
      <c r="G91" s="105"/>
      <c r="AA91" s="48" t="str">
        <f>IFERROR(IF(TRIM(INDEX($B$3:$B$202,_xlfn.AGGREGATE(15,6,(ROW($C$3:$C$202)-ROW($C$3)+1)/($C$3:$C$202&lt;&gt;""),ROWS(A$3:A91))))&lt;&gt;"",TRIM(INDEX($B$3:$B$202,_xlfn.AGGREGATE(15,6,(ROW($C$3:$C$202)-ROW($C$3)+1)/($C$3:$C$202&lt;&gt;""),ROWS(A$3:A91))))&amp;" ","")&amp;IF(TRIM(INDEX($D$3:$D$202,_xlfn.AGGREGATE(15,6,(ROW($C$3:$C$202)-ROW($C$3)+1)/($C$3:$C$202&lt;&gt;""),ROWS(A$3:A91))))&lt;&gt;"",IF(TRIM(INDEX($E$3:$E$202,_xlfn.AGGREGATE(15,6,(ROW($C$3:$C$202)-ROW($C$3)+1)/($C$3:$C$202&lt;&gt;""),ROWS(A$3:A91))))&lt;&gt;"",TRIM(INDEX($E$3:$E$202,_xlfn.AGGREGATE(15,6,(ROW($C$3:$C$202)-ROW($C$3)+1)/($C$3:$C$202&lt;&gt;""),ROWS(A$3:A91))))&amp;" ("&amp;TRIM(INDEX($D$3:$D$202,_xlfn.AGGREGATE(15,6,(ROW($C$3:$C$202)-ROW($C$3)+1)/($C$3:$C$202&lt;&gt;""),ROWS(A$3:A91))))&amp;")",TRIM(INDEX($D$3:$D$202,_xlfn.AGGREGATE(15,6,(ROW($C$3:$C$202)-ROW($C$3)+1)/($C$3:$C$202&lt;&gt;""),ROWS(A$3:A91))))),TRIM(INDEX($E$3:$E$202,_xlfn.AGGREGATE(15,6,(ROW($C$3:$C$202)-ROW($C$3)+1)/($C$3:$C$202&lt;&gt;""),ROWS(A$3:A91)))) )&amp;" "&amp;TRIM(INDEX($C$3:$C$202,_xlfn.AGGREGATE(15,6,(ROW($C$3:$C$202)-ROW($C$3)+1)/($C$3:$C$202&lt;&gt;""),ROWS(A$3:A91)))),"")</f>
        <v/>
      </c>
      <c r="AB91" s="48" t="str">
        <f>IFERROR(INDEX($A$3:$A$202,_xlfn.AGGREGATE(15,6,(ROW($C$3:$C$202)-ROW($C$3)+1)/($C$3:$C$202&lt;&gt;""),ROWS(A$3:A91))),"")</f>
        <v/>
      </c>
    </row>
    <row r="92" spans="1:28">
      <c r="A92" s="49">
        <f>ROWS(C$2:C91)</f>
        <v>90</v>
      </c>
      <c r="B92" s="103"/>
      <c r="C92" s="103"/>
      <c r="D92" s="103"/>
      <c r="E92" s="103"/>
      <c r="F92" s="108"/>
      <c r="G92" s="105"/>
      <c r="AA92" s="48" t="str">
        <f>IFERROR(IF(TRIM(INDEX($B$3:$B$202,_xlfn.AGGREGATE(15,6,(ROW($C$3:$C$202)-ROW($C$3)+1)/($C$3:$C$202&lt;&gt;""),ROWS(A$3:A92))))&lt;&gt;"",TRIM(INDEX($B$3:$B$202,_xlfn.AGGREGATE(15,6,(ROW($C$3:$C$202)-ROW($C$3)+1)/($C$3:$C$202&lt;&gt;""),ROWS(A$3:A92))))&amp;" ","")&amp;IF(TRIM(INDEX($D$3:$D$202,_xlfn.AGGREGATE(15,6,(ROW($C$3:$C$202)-ROW($C$3)+1)/($C$3:$C$202&lt;&gt;""),ROWS(A$3:A92))))&lt;&gt;"",IF(TRIM(INDEX($E$3:$E$202,_xlfn.AGGREGATE(15,6,(ROW($C$3:$C$202)-ROW($C$3)+1)/($C$3:$C$202&lt;&gt;""),ROWS(A$3:A92))))&lt;&gt;"",TRIM(INDEX($E$3:$E$202,_xlfn.AGGREGATE(15,6,(ROW($C$3:$C$202)-ROW($C$3)+1)/($C$3:$C$202&lt;&gt;""),ROWS(A$3:A92))))&amp;" ("&amp;TRIM(INDEX($D$3:$D$202,_xlfn.AGGREGATE(15,6,(ROW($C$3:$C$202)-ROW($C$3)+1)/($C$3:$C$202&lt;&gt;""),ROWS(A$3:A92))))&amp;")",TRIM(INDEX($D$3:$D$202,_xlfn.AGGREGATE(15,6,(ROW($C$3:$C$202)-ROW($C$3)+1)/($C$3:$C$202&lt;&gt;""),ROWS(A$3:A92))))),TRIM(INDEX($E$3:$E$202,_xlfn.AGGREGATE(15,6,(ROW($C$3:$C$202)-ROW($C$3)+1)/($C$3:$C$202&lt;&gt;""),ROWS(A$3:A92)))) )&amp;" "&amp;TRIM(INDEX($C$3:$C$202,_xlfn.AGGREGATE(15,6,(ROW($C$3:$C$202)-ROW($C$3)+1)/($C$3:$C$202&lt;&gt;""),ROWS(A$3:A92)))),"")</f>
        <v/>
      </c>
      <c r="AB92" s="48" t="str">
        <f>IFERROR(INDEX($A$3:$A$202,_xlfn.AGGREGATE(15,6,(ROW($C$3:$C$202)-ROW($C$3)+1)/($C$3:$C$202&lt;&gt;""),ROWS(A$3:A92))),"")</f>
        <v/>
      </c>
    </row>
    <row r="93" spans="1:28">
      <c r="A93" s="49">
        <f>ROWS(C$2:C92)</f>
        <v>91</v>
      </c>
      <c r="B93" s="103"/>
      <c r="C93" s="103"/>
      <c r="D93" s="103"/>
      <c r="E93" s="103"/>
      <c r="F93" s="108"/>
      <c r="G93" s="105"/>
      <c r="AA93" s="48" t="str">
        <f>IFERROR(IF(TRIM(INDEX($B$3:$B$202,_xlfn.AGGREGATE(15,6,(ROW($C$3:$C$202)-ROW($C$3)+1)/($C$3:$C$202&lt;&gt;""),ROWS(A$3:A93))))&lt;&gt;"",TRIM(INDEX($B$3:$B$202,_xlfn.AGGREGATE(15,6,(ROW($C$3:$C$202)-ROW($C$3)+1)/($C$3:$C$202&lt;&gt;""),ROWS(A$3:A93))))&amp;" ","")&amp;IF(TRIM(INDEX($D$3:$D$202,_xlfn.AGGREGATE(15,6,(ROW($C$3:$C$202)-ROW($C$3)+1)/($C$3:$C$202&lt;&gt;""),ROWS(A$3:A93))))&lt;&gt;"",IF(TRIM(INDEX($E$3:$E$202,_xlfn.AGGREGATE(15,6,(ROW($C$3:$C$202)-ROW($C$3)+1)/($C$3:$C$202&lt;&gt;""),ROWS(A$3:A93))))&lt;&gt;"",TRIM(INDEX($E$3:$E$202,_xlfn.AGGREGATE(15,6,(ROW($C$3:$C$202)-ROW($C$3)+1)/($C$3:$C$202&lt;&gt;""),ROWS(A$3:A93))))&amp;" ("&amp;TRIM(INDEX($D$3:$D$202,_xlfn.AGGREGATE(15,6,(ROW($C$3:$C$202)-ROW($C$3)+1)/($C$3:$C$202&lt;&gt;""),ROWS(A$3:A93))))&amp;")",TRIM(INDEX($D$3:$D$202,_xlfn.AGGREGATE(15,6,(ROW($C$3:$C$202)-ROW($C$3)+1)/($C$3:$C$202&lt;&gt;""),ROWS(A$3:A93))))),TRIM(INDEX($E$3:$E$202,_xlfn.AGGREGATE(15,6,(ROW($C$3:$C$202)-ROW($C$3)+1)/($C$3:$C$202&lt;&gt;""),ROWS(A$3:A93)))) )&amp;" "&amp;TRIM(INDEX($C$3:$C$202,_xlfn.AGGREGATE(15,6,(ROW($C$3:$C$202)-ROW($C$3)+1)/($C$3:$C$202&lt;&gt;""),ROWS(A$3:A93)))),"")</f>
        <v/>
      </c>
      <c r="AB93" s="48" t="str">
        <f>IFERROR(INDEX($A$3:$A$202,_xlfn.AGGREGATE(15,6,(ROW($C$3:$C$202)-ROW($C$3)+1)/($C$3:$C$202&lt;&gt;""),ROWS(A$3:A93))),"")</f>
        <v/>
      </c>
    </row>
    <row r="94" spans="1:28">
      <c r="A94" s="49">
        <f>ROWS(C$2:C93)</f>
        <v>92</v>
      </c>
      <c r="B94" s="103"/>
      <c r="C94" s="103"/>
      <c r="D94" s="103"/>
      <c r="E94" s="103"/>
      <c r="F94" s="108"/>
      <c r="G94" s="105"/>
      <c r="AA94" s="48" t="str">
        <f>IFERROR(IF(TRIM(INDEX($B$3:$B$202,_xlfn.AGGREGATE(15,6,(ROW($C$3:$C$202)-ROW($C$3)+1)/($C$3:$C$202&lt;&gt;""),ROWS(A$3:A94))))&lt;&gt;"",TRIM(INDEX($B$3:$B$202,_xlfn.AGGREGATE(15,6,(ROW($C$3:$C$202)-ROW($C$3)+1)/($C$3:$C$202&lt;&gt;""),ROWS(A$3:A94))))&amp;" ","")&amp;IF(TRIM(INDEX($D$3:$D$202,_xlfn.AGGREGATE(15,6,(ROW($C$3:$C$202)-ROW($C$3)+1)/($C$3:$C$202&lt;&gt;""),ROWS(A$3:A94))))&lt;&gt;"",IF(TRIM(INDEX($E$3:$E$202,_xlfn.AGGREGATE(15,6,(ROW($C$3:$C$202)-ROW($C$3)+1)/($C$3:$C$202&lt;&gt;""),ROWS(A$3:A94))))&lt;&gt;"",TRIM(INDEX($E$3:$E$202,_xlfn.AGGREGATE(15,6,(ROW($C$3:$C$202)-ROW($C$3)+1)/($C$3:$C$202&lt;&gt;""),ROWS(A$3:A94))))&amp;" ("&amp;TRIM(INDEX($D$3:$D$202,_xlfn.AGGREGATE(15,6,(ROW($C$3:$C$202)-ROW($C$3)+1)/($C$3:$C$202&lt;&gt;""),ROWS(A$3:A94))))&amp;")",TRIM(INDEX($D$3:$D$202,_xlfn.AGGREGATE(15,6,(ROW($C$3:$C$202)-ROW($C$3)+1)/($C$3:$C$202&lt;&gt;""),ROWS(A$3:A94))))),TRIM(INDEX($E$3:$E$202,_xlfn.AGGREGATE(15,6,(ROW($C$3:$C$202)-ROW($C$3)+1)/($C$3:$C$202&lt;&gt;""),ROWS(A$3:A94)))) )&amp;" "&amp;TRIM(INDEX($C$3:$C$202,_xlfn.AGGREGATE(15,6,(ROW($C$3:$C$202)-ROW($C$3)+1)/($C$3:$C$202&lt;&gt;""),ROWS(A$3:A94)))),"")</f>
        <v/>
      </c>
      <c r="AB94" s="48" t="str">
        <f>IFERROR(INDEX($A$3:$A$202,_xlfn.AGGREGATE(15,6,(ROW($C$3:$C$202)-ROW($C$3)+1)/($C$3:$C$202&lt;&gt;""),ROWS(A$3:A94))),"")</f>
        <v/>
      </c>
    </row>
    <row r="95" spans="1:28">
      <c r="A95" s="49">
        <f>ROWS(C$2:C94)</f>
        <v>93</v>
      </c>
      <c r="B95" s="103"/>
      <c r="C95" s="103"/>
      <c r="D95" s="103"/>
      <c r="E95" s="103"/>
      <c r="F95" s="108"/>
      <c r="G95" s="105"/>
      <c r="AA95" s="48" t="str">
        <f>IFERROR(IF(TRIM(INDEX($B$3:$B$202,_xlfn.AGGREGATE(15,6,(ROW($C$3:$C$202)-ROW($C$3)+1)/($C$3:$C$202&lt;&gt;""),ROWS(A$3:A95))))&lt;&gt;"",TRIM(INDEX($B$3:$B$202,_xlfn.AGGREGATE(15,6,(ROW($C$3:$C$202)-ROW($C$3)+1)/($C$3:$C$202&lt;&gt;""),ROWS(A$3:A95))))&amp;" ","")&amp;IF(TRIM(INDEX($D$3:$D$202,_xlfn.AGGREGATE(15,6,(ROW($C$3:$C$202)-ROW($C$3)+1)/($C$3:$C$202&lt;&gt;""),ROWS(A$3:A95))))&lt;&gt;"",IF(TRIM(INDEX($E$3:$E$202,_xlfn.AGGREGATE(15,6,(ROW($C$3:$C$202)-ROW($C$3)+1)/($C$3:$C$202&lt;&gt;""),ROWS(A$3:A95))))&lt;&gt;"",TRIM(INDEX($E$3:$E$202,_xlfn.AGGREGATE(15,6,(ROW($C$3:$C$202)-ROW($C$3)+1)/($C$3:$C$202&lt;&gt;""),ROWS(A$3:A95))))&amp;" ("&amp;TRIM(INDEX($D$3:$D$202,_xlfn.AGGREGATE(15,6,(ROW($C$3:$C$202)-ROW($C$3)+1)/($C$3:$C$202&lt;&gt;""),ROWS(A$3:A95))))&amp;")",TRIM(INDEX($D$3:$D$202,_xlfn.AGGREGATE(15,6,(ROW($C$3:$C$202)-ROW($C$3)+1)/($C$3:$C$202&lt;&gt;""),ROWS(A$3:A95))))),TRIM(INDEX($E$3:$E$202,_xlfn.AGGREGATE(15,6,(ROW($C$3:$C$202)-ROW($C$3)+1)/($C$3:$C$202&lt;&gt;""),ROWS(A$3:A95)))) )&amp;" "&amp;TRIM(INDEX($C$3:$C$202,_xlfn.AGGREGATE(15,6,(ROW($C$3:$C$202)-ROW($C$3)+1)/($C$3:$C$202&lt;&gt;""),ROWS(A$3:A95)))),"")</f>
        <v/>
      </c>
      <c r="AB95" s="48" t="str">
        <f>IFERROR(INDEX($A$3:$A$202,_xlfn.AGGREGATE(15,6,(ROW($C$3:$C$202)-ROW($C$3)+1)/($C$3:$C$202&lt;&gt;""),ROWS(A$3:A95))),"")</f>
        <v/>
      </c>
    </row>
    <row r="96" spans="1:28">
      <c r="A96" s="49">
        <f>ROWS(C$2:C95)</f>
        <v>94</v>
      </c>
      <c r="B96" s="103"/>
      <c r="C96" s="103"/>
      <c r="D96" s="103"/>
      <c r="E96" s="103"/>
      <c r="F96" s="108"/>
      <c r="G96" s="105"/>
      <c r="AA96" s="48" t="str">
        <f>IFERROR(IF(TRIM(INDEX($B$3:$B$202,_xlfn.AGGREGATE(15,6,(ROW($C$3:$C$202)-ROW($C$3)+1)/($C$3:$C$202&lt;&gt;""),ROWS(A$3:A96))))&lt;&gt;"",TRIM(INDEX($B$3:$B$202,_xlfn.AGGREGATE(15,6,(ROW($C$3:$C$202)-ROW($C$3)+1)/($C$3:$C$202&lt;&gt;""),ROWS(A$3:A96))))&amp;" ","")&amp;IF(TRIM(INDEX($D$3:$D$202,_xlfn.AGGREGATE(15,6,(ROW($C$3:$C$202)-ROW($C$3)+1)/($C$3:$C$202&lt;&gt;""),ROWS(A$3:A96))))&lt;&gt;"",IF(TRIM(INDEX($E$3:$E$202,_xlfn.AGGREGATE(15,6,(ROW($C$3:$C$202)-ROW($C$3)+1)/($C$3:$C$202&lt;&gt;""),ROWS(A$3:A96))))&lt;&gt;"",TRIM(INDEX($E$3:$E$202,_xlfn.AGGREGATE(15,6,(ROW($C$3:$C$202)-ROW($C$3)+1)/($C$3:$C$202&lt;&gt;""),ROWS(A$3:A96))))&amp;" ("&amp;TRIM(INDEX($D$3:$D$202,_xlfn.AGGREGATE(15,6,(ROW($C$3:$C$202)-ROW($C$3)+1)/($C$3:$C$202&lt;&gt;""),ROWS(A$3:A96))))&amp;")",TRIM(INDEX($D$3:$D$202,_xlfn.AGGREGATE(15,6,(ROW($C$3:$C$202)-ROW($C$3)+1)/($C$3:$C$202&lt;&gt;""),ROWS(A$3:A96))))),TRIM(INDEX($E$3:$E$202,_xlfn.AGGREGATE(15,6,(ROW($C$3:$C$202)-ROW($C$3)+1)/($C$3:$C$202&lt;&gt;""),ROWS(A$3:A96)))) )&amp;" "&amp;TRIM(INDEX($C$3:$C$202,_xlfn.AGGREGATE(15,6,(ROW($C$3:$C$202)-ROW($C$3)+1)/($C$3:$C$202&lt;&gt;""),ROWS(A$3:A96)))),"")</f>
        <v/>
      </c>
      <c r="AB96" s="48" t="str">
        <f>IFERROR(INDEX($A$3:$A$202,_xlfn.AGGREGATE(15,6,(ROW($C$3:$C$202)-ROW($C$3)+1)/($C$3:$C$202&lt;&gt;""),ROWS(A$3:A96))),"")</f>
        <v/>
      </c>
    </row>
    <row r="97" spans="1:28">
      <c r="A97" s="49">
        <f>ROWS(C$2:C96)</f>
        <v>95</v>
      </c>
      <c r="B97" s="103"/>
      <c r="C97" s="103"/>
      <c r="D97" s="103"/>
      <c r="E97" s="103"/>
      <c r="F97" s="108"/>
      <c r="G97" s="105"/>
      <c r="AA97" s="48" t="str">
        <f>IFERROR(IF(TRIM(INDEX($B$3:$B$202,_xlfn.AGGREGATE(15,6,(ROW($C$3:$C$202)-ROW($C$3)+1)/($C$3:$C$202&lt;&gt;""),ROWS(A$3:A97))))&lt;&gt;"",TRIM(INDEX($B$3:$B$202,_xlfn.AGGREGATE(15,6,(ROW($C$3:$C$202)-ROW($C$3)+1)/($C$3:$C$202&lt;&gt;""),ROWS(A$3:A97))))&amp;" ","")&amp;IF(TRIM(INDEX($D$3:$D$202,_xlfn.AGGREGATE(15,6,(ROW($C$3:$C$202)-ROW($C$3)+1)/($C$3:$C$202&lt;&gt;""),ROWS(A$3:A97))))&lt;&gt;"",IF(TRIM(INDEX($E$3:$E$202,_xlfn.AGGREGATE(15,6,(ROW($C$3:$C$202)-ROW($C$3)+1)/($C$3:$C$202&lt;&gt;""),ROWS(A$3:A97))))&lt;&gt;"",TRIM(INDEX($E$3:$E$202,_xlfn.AGGREGATE(15,6,(ROW($C$3:$C$202)-ROW($C$3)+1)/($C$3:$C$202&lt;&gt;""),ROWS(A$3:A97))))&amp;" ("&amp;TRIM(INDEX($D$3:$D$202,_xlfn.AGGREGATE(15,6,(ROW($C$3:$C$202)-ROW($C$3)+1)/($C$3:$C$202&lt;&gt;""),ROWS(A$3:A97))))&amp;")",TRIM(INDEX($D$3:$D$202,_xlfn.AGGREGATE(15,6,(ROW($C$3:$C$202)-ROW($C$3)+1)/($C$3:$C$202&lt;&gt;""),ROWS(A$3:A97))))),TRIM(INDEX($E$3:$E$202,_xlfn.AGGREGATE(15,6,(ROW($C$3:$C$202)-ROW($C$3)+1)/($C$3:$C$202&lt;&gt;""),ROWS(A$3:A97)))) )&amp;" "&amp;TRIM(INDEX($C$3:$C$202,_xlfn.AGGREGATE(15,6,(ROW($C$3:$C$202)-ROW($C$3)+1)/($C$3:$C$202&lt;&gt;""),ROWS(A$3:A97)))),"")</f>
        <v/>
      </c>
      <c r="AB97" s="48" t="str">
        <f>IFERROR(INDEX($A$3:$A$202,_xlfn.AGGREGATE(15,6,(ROW($C$3:$C$202)-ROW($C$3)+1)/($C$3:$C$202&lt;&gt;""),ROWS(A$3:A97))),"")</f>
        <v/>
      </c>
    </row>
    <row r="98" spans="1:28">
      <c r="A98" s="49">
        <f>ROWS(C$2:C97)</f>
        <v>96</v>
      </c>
      <c r="B98" s="103"/>
      <c r="C98" s="103"/>
      <c r="D98" s="103"/>
      <c r="E98" s="103"/>
      <c r="F98" s="108"/>
      <c r="G98" s="105"/>
      <c r="AA98" s="48" t="str">
        <f>IFERROR(IF(TRIM(INDEX($B$3:$B$202,_xlfn.AGGREGATE(15,6,(ROW($C$3:$C$202)-ROW($C$3)+1)/($C$3:$C$202&lt;&gt;""),ROWS(A$3:A98))))&lt;&gt;"",TRIM(INDEX($B$3:$B$202,_xlfn.AGGREGATE(15,6,(ROW($C$3:$C$202)-ROW($C$3)+1)/($C$3:$C$202&lt;&gt;""),ROWS(A$3:A98))))&amp;" ","")&amp;IF(TRIM(INDEX($D$3:$D$202,_xlfn.AGGREGATE(15,6,(ROW($C$3:$C$202)-ROW($C$3)+1)/($C$3:$C$202&lt;&gt;""),ROWS(A$3:A98))))&lt;&gt;"",IF(TRIM(INDEX($E$3:$E$202,_xlfn.AGGREGATE(15,6,(ROW($C$3:$C$202)-ROW($C$3)+1)/($C$3:$C$202&lt;&gt;""),ROWS(A$3:A98))))&lt;&gt;"",TRIM(INDEX($E$3:$E$202,_xlfn.AGGREGATE(15,6,(ROW($C$3:$C$202)-ROW($C$3)+1)/($C$3:$C$202&lt;&gt;""),ROWS(A$3:A98))))&amp;" ("&amp;TRIM(INDEX($D$3:$D$202,_xlfn.AGGREGATE(15,6,(ROW($C$3:$C$202)-ROW($C$3)+1)/($C$3:$C$202&lt;&gt;""),ROWS(A$3:A98))))&amp;")",TRIM(INDEX($D$3:$D$202,_xlfn.AGGREGATE(15,6,(ROW($C$3:$C$202)-ROW($C$3)+1)/($C$3:$C$202&lt;&gt;""),ROWS(A$3:A98))))),TRIM(INDEX($E$3:$E$202,_xlfn.AGGREGATE(15,6,(ROW($C$3:$C$202)-ROW($C$3)+1)/($C$3:$C$202&lt;&gt;""),ROWS(A$3:A98)))) )&amp;" "&amp;TRIM(INDEX($C$3:$C$202,_xlfn.AGGREGATE(15,6,(ROW($C$3:$C$202)-ROW($C$3)+1)/($C$3:$C$202&lt;&gt;""),ROWS(A$3:A98)))),"")</f>
        <v/>
      </c>
      <c r="AB98" s="48" t="str">
        <f>IFERROR(INDEX($A$3:$A$202,_xlfn.AGGREGATE(15,6,(ROW($C$3:$C$202)-ROW($C$3)+1)/($C$3:$C$202&lt;&gt;""),ROWS(A$3:A98))),"")</f>
        <v/>
      </c>
    </row>
    <row r="99" spans="1:28">
      <c r="A99" s="49">
        <f>ROWS(C$2:C98)</f>
        <v>97</v>
      </c>
      <c r="B99" s="103"/>
      <c r="C99" s="103"/>
      <c r="D99" s="103"/>
      <c r="E99" s="103"/>
      <c r="F99" s="108"/>
      <c r="G99" s="105"/>
      <c r="AA99" s="48" t="str">
        <f>IFERROR(IF(TRIM(INDEX($B$3:$B$202,_xlfn.AGGREGATE(15,6,(ROW($C$3:$C$202)-ROW($C$3)+1)/($C$3:$C$202&lt;&gt;""),ROWS(A$3:A99))))&lt;&gt;"",TRIM(INDEX($B$3:$B$202,_xlfn.AGGREGATE(15,6,(ROW($C$3:$C$202)-ROW($C$3)+1)/($C$3:$C$202&lt;&gt;""),ROWS(A$3:A99))))&amp;" ","")&amp;IF(TRIM(INDEX($D$3:$D$202,_xlfn.AGGREGATE(15,6,(ROW($C$3:$C$202)-ROW($C$3)+1)/($C$3:$C$202&lt;&gt;""),ROWS(A$3:A99))))&lt;&gt;"",IF(TRIM(INDEX($E$3:$E$202,_xlfn.AGGREGATE(15,6,(ROW($C$3:$C$202)-ROW($C$3)+1)/($C$3:$C$202&lt;&gt;""),ROWS(A$3:A99))))&lt;&gt;"",TRIM(INDEX($E$3:$E$202,_xlfn.AGGREGATE(15,6,(ROW($C$3:$C$202)-ROW($C$3)+1)/($C$3:$C$202&lt;&gt;""),ROWS(A$3:A99))))&amp;" ("&amp;TRIM(INDEX($D$3:$D$202,_xlfn.AGGREGATE(15,6,(ROW($C$3:$C$202)-ROW($C$3)+1)/($C$3:$C$202&lt;&gt;""),ROWS(A$3:A99))))&amp;")",TRIM(INDEX($D$3:$D$202,_xlfn.AGGREGATE(15,6,(ROW($C$3:$C$202)-ROW($C$3)+1)/($C$3:$C$202&lt;&gt;""),ROWS(A$3:A99))))),TRIM(INDEX($E$3:$E$202,_xlfn.AGGREGATE(15,6,(ROW($C$3:$C$202)-ROW($C$3)+1)/($C$3:$C$202&lt;&gt;""),ROWS(A$3:A99)))) )&amp;" "&amp;TRIM(INDEX($C$3:$C$202,_xlfn.AGGREGATE(15,6,(ROW($C$3:$C$202)-ROW($C$3)+1)/($C$3:$C$202&lt;&gt;""),ROWS(A$3:A99)))),"")</f>
        <v/>
      </c>
      <c r="AB99" s="48" t="str">
        <f>IFERROR(INDEX($A$3:$A$202,_xlfn.AGGREGATE(15,6,(ROW($C$3:$C$202)-ROW($C$3)+1)/($C$3:$C$202&lt;&gt;""),ROWS(A$3:A99))),"")</f>
        <v/>
      </c>
    </row>
    <row r="100" spans="1:28">
      <c r="A100" s="49">
        <f>ROWS(C$2:C99)</f>
        <v>98</v>
      </c>
      <c r="B100" s="103"/>
      <c r="C100" s="103"/>
      <c r="D100" s="103"/>
      <c r="E100" s="103"/>
      <c r="F100" s="108"/>
      <c r="G100" s="105"/>
      <c r="AA100" s="48" t="str">
        <f>IFERROR(IF(TRIM(INDEX($B$3:$B$202,_xlfn.AGGREGATE(15,6,(ROW($C$3:$C$202)-ROW($C$3)+1)/($C$3:$C$202&lt;&gt;""),ROWS(A$3:A100))))&lt;&gt;"",TRIM(INDEX($B$3:$B$202,_xlfn.AGGREGATE(15,6,(ROW($C$3:$C$202)-ROW($C$3)+1)/($C$3:$C$202&lt;&gt;""),ROWS(A$3:A100))))&amp;" ","")&amp;IF(TRIM(INDEX($D$3:$D$202,_xlfn.AGGREGATE(15,6,(ROW($C$3:$C$202)-ROW($C$3)+1)/($C$3:$C$202&lt;&gt;""),ROWS(A$3:A100))))&lt;&gt;"",IF(TRIM(INDEX($E$3:$E$202,_xlfn.AGGREGATE(15,6,(ROW($C$3:$C$202)-ROW($C$3)+1)/($C$3:$C$202&lt;&gt;""),ROWS(A$3:A100))))&lt;&gt;"",TRIM(INDEX($E$3:$E$202,_xlfn.AGGREGATE(15,6,(ROW($C$3:$C$202)-ROW($C$3)+1)/($C$3:$C$202&lt;&gt;""),ROWS(A$3:A100))))&amp;" ("&amp;TRIM(INDEX($D$3:$D$202,_xlfn.AGGREGATE(15,6,(ROW($C$3:$C$202)-ROW($C$3)+1)/($C$3:$C$202&lt;&gt;""),ROWS(A$3:A100))))&amp;")",TRIM(INDEX($D$3:$D$202,_xlfn.AGGREGATE(15,6,(ROW($C$3:$C$202)-ROW($C$3)+1)/($C$3:$C$202&lt;&gt;""),ROWS(A$3:A100))))),TRIM(INDEX($E$3:$E$202,_xlfn.AGGREGATE(15,6,(ROW($C$3:$C$202)-ROW($C$3)+1)/($C$3:$C$202&lt;&gt;""),ROWS(A$3:A100)))) )&amp;" "&amp;TRIM(INDEX($C$3:$C$202,_xlfn.AGGREGATE(15,6,(ROW($C$3:$C$202)-ROW($C$3)+1)/($C$3:$C$202&lt;&gt;""),ROWS(A$3:A100)))),"")</f>
        <v/>
      </c>
      <c r="AB100" s="48" t="str">
        <f>IFERROR(INDEX($A$3:$A$202,_xlfn.AGGREGATE(15,6,(ROW($C$3:$C$202)-ROW($C$3)+1)/($C$3:$C$202&lt;&gt;""),ROWS(A$3:A100))),"")</f>
        <v/>
      </c>
    </row>
    <row r="101" spans="1:28">
      <c r="A101" s="49">
        <f>ROWS(C$2:C100)</f>
        <v>99</v>
      </c>
      <c r="B101" s="103"/>
      <c r="C101" s="103"/>
      <c r="D101" s="103"/>
      <c r="E101" s="103"/>
      <c r="F101" s="108"/>
      <c r="G101" s="105"/>
      <c r="AA101" s="48" t="str">
        <f>IFERROR(IF(TRIM(INDEX($B$3:$B$202,_xlfn.AGGREGATE(15,6,(ROW($C$3:$C$202)-ROW($C$3)+1)/($C$3:$C$202&lt;&gt;""),ROWS(A$3:A101))))&lt;&gt;"",TRIM(INDEX($B$3:$B$202,_xlfn.AGGREGATE(15,6,(ROW($C$3:$C$202)-ROW($C$3)+1)/($C$3:$C$202&lt;&gt;""),ROWS(A$3:A101))))&amp;" ","")&amp;IF(TRIM(INDEX($D$3:$D$202,_xlfn.AGGREGATE(15,6,(ROW($C$3:$C$202)-ROW($C$3)+1)/($C$3:$C$202&lt;&gt;""),ROWS(A$3:A101))))&lt;&gt;"",IF(TRIM(INDEX($E$3:$E$202,_xlfn.AGGREGATE(15,6,(ROW($C$3:$C$202)-ROW($C$3)+1)/($C$3:$C$202&lt;&gt;""),ROWS(A$3:A101))))&lt;&gt;"",TRIM(INDEX($E$3:$E$202,_xlfn.AGGREGATE(15,6,(ROW($C$3:$C$202)-ROW($C$3)+1)/($C$3:$C$202&lt;&gt;""),ROWS(A$3:A101))))&amp;" ("&amp;TRIM(INDEX($D$3:$D$202,_xlfn.AGGREGATE(15,6,(ROW($C$3:$C$202)-ROW($C$3)+1)/($C$3:$C$202&lt;&gt;""),ROWS(A$3:A101))))&amp;")",TRIM(INDEX($D$3:$D$202,_xlfn.AGGREGATE(15,6,(ROW($C$3:$C$202)-ROW($C$3)+1)/($C$3:$C$202&lt;&gt;""),ROWS(A$3:A101))))),TRIM(INDEX($E$3:$E$202,_xlfn.AGGREGATE(15,6,(ROW($C$3:$C$202)-ROW($C$3)+1)/($C$3:$C$202&lt;&gt;""),ROWS(A$3:A101)))) )&amp;" "&amp;TRIM(INDEX($C$3:$C$202,_xlfn.AGGREGATE(15,6,(ROW($C$3:$C$202)-ROW($C$3)+1)/($C$3:$C$202&lt;&gt;""),ROWS(A$3:A101)))),"")</f>
        <v/>
      </c>
      <c r="AB101" s="48" t="str">
        <f>IFERROR(INDEX($A$3:$A$202,_xlfn.AGGREGATE(15,6,(ROW($C$3:$C$202)-ROW($C$3)+1)/($C$3:$C$202&lt;&gt;""),ROWS(A$3:A101))),"")</f>
        <v/>
      </c>
    </row>
    <row r="102" spans="1:28">
      <c r="A102" s="49">
        <f>ROWS(C$2:C101)</f>
        <v>100</v>
      </c>
      <c r="B102" s="103"/>
      <c r="C102" s="103"/>
      <c r="D102" s="103"/>
      <c r="E102" s="103"/>
      <c r="F102" s="108"/>
      <c r="G102" s="105"/>
      <c r="AA102" s="48" t="str">
        <f>IFERROR(IF(TRIM(INDEX($B$3:$B$202,_xlfn.AGGREGATE(15,6,(ROW($C$3:$C$202)-ROW($C$3)+1)/($C$3:$C$202&lt;&gt;""),ROWS(A$3:A102))))&lt;&gt;"",TRIM(INDEX($B$3:$B$202,_xlfn.AGGREGATE(15,6,(ROW($C$3:$C$202)-ROW($C$3)+1)/($C$3:$C$202&lt;&gt;""),ROWS(A$3:A102))))&amp;" ","")&amp;IF(TRIM(INDEX($D$3:$D$202,_xlfn.AGGREGATE(15,6,(ROW($C$3:$C$202)-ROW($C$3)+1)/($C$3:$C$202&lt;&gt;""),ROWS(A$3:A102))))&lt;&gt;"",IF(TRIM(INDEX($E$3:$E$202,_xlfn.AGGREGATE(15,6,(ROW($C$3:$C$202)-ROW($C$3)+1)/($C$3:$C$202&lt;&gt;""),ROWS(A$3:A102))))&lt;&gt;"",TRIM(INDEX($E$3:$E$202,_xlfn.AGGREGATE(15,6,(ROW($C$3:$C$202)-ROW($C$3)+1)/($C$3:$C$202&lt;&gt;""),ROWS(A$3:A102))))&amp;" ("&amp;TRIM(INDEX($D$3:$D$202,_xlfn.AGGREGATE(15,6,(ROW($C$3:$C$202)-ROW($C$3)+1)/($C$3:$C$202&lt;&gt;""),ROWS(A$3:A102))))&amp;")",TRIM(INDEX($D$3:$D$202,_xlfn.AGGREGATE(15,6,(ROW($C$3:$C$202)-ROW($C$3)+1)/($C$3:$C$202&lt;&gt;""),ROWS(A$3:A102))))),TRIM(INDEX($E$3:$E$202,_xlfn.AGGREGATE(15,6,(ROW($C$3:$C$202)-ROW($C$3)+1)/($C$3:$C$202&lt;&gt;""),ROWS(A$3:A102)))) )&amp;" "&amp;TRIM(INDEX($C$3:$C$202,_xlfn.AGGREGATE(15,6,(ROW($C$3:$C$202)-ROW($C$3)+1)/($C$3:$C$202&lt;&gt;""),ROWS(A$3:A102)))),"")</f>
        <v/>
      </c>
      <c r="AB102" s="48" t="str">
        <f>IFERROR(INDEX($A$3:$A$202,_xlfn.AGGREGATE(15,6,(ROW($C$3:$C$202)-ROW($C$3)+1)/($C$3:$C$202&lt;&gt;""),ROWS(A$3:A102))),"")</f>
        <v/>
      </c>
    </row>
    <row r="103" spans="1:28">
      <c r="A103" s="49">
        <f>ROWS(C$2:C102)</f>
        <v>101</v>
      </c>
      <c r="B103" s="103"/>
      <c r="C103" s="103"/>
      <c r="D103" s="103"/>
      <c r="E103" s="103"/>
      <c r="F103" s="108"/>
      <c r="G103" s="105"/>
      <c r="AA103" s="48" t="str">
        <f>IFERROR(IF(TRIM(INDEX($B$3:$B$202,_xlfn.AGGREGATE(15,6,(ROW($C$3:$C$202)-ROW($C$3)+1)/($C$3:$C$202&lt;&gt;""),ROWS(A$3:A103))))&lt;&gt;"",TRIM(INDEX($B$3:$B$202,_xlfn.AGGREGATE(15,6,(ROW($C$3:$C$202)-ROW($C$3)+1)/($C$3:$C$202&lt;&gt;""),ROWS(A$3:A103))))&amp;" ","")&amp;IF(TRIM(INDEX($D$3:$D$202,_xlfn.AGGREGATE(15,6,(ROW($C$3:$C$202)-ROW($C$3)+1)/($C$3:$C$202&lt;&gt;""),ROWS(A$3:A103))))&lt;&gt;"",IF(TRIM(INDEX($E$3:$E$202,_xlfn.AGGREGATE(15,6,(ROW($C$3:$C$202)-ROW($C$3)+1)/($C$3:$C$202&lt;&gt;""),ROWS(A$3:A103))))&lt;&gt;"",TRIM(INDEX($E$3:$E$202,_xlfn.AGGREGATE(15,6,(ROW($C$3:$C$202)-ROW($C$3)+1)/($C$3:$C$202&lt;&gt;""),ROWS(A$3:A103))))&amp;" ("&amp;TRIM(INDEX($D$3:$D$202,_xlfn.AGGREGATE(15,6,(ROW($C$3:$C$202)-ROW($C$3)+1)/($C$3:$C$202&lt;&gt;""),ROWS(A$3:A103))))&amp;")",TRIM(INDEX($D$3:$D$202,_xlfn.AGGREGATE(15,6,(ROW($C$3:$C$202)-ROW($C$3)+1)/($C$3:$C$202&lt;&gt;""),ROWS(A$3:A103))))),TRIM(INDEX($E$3:$E$202,_xlfn.AGGREGATE(15,6,(ROW($C$3:$C$202)-ROW($C$3)+1)/($C$3:$C$202&lt;&gt;""),ROWS(A$3:A103)))) )&amp;" "&amp;TRIM(INDEX($C$3:$C$202,_xlfn.AGGREGATE(15,6,(ROW($C$3:$C$202)-ROW($C$3)+1)/($C$3:$C$202&lt;&gt;""),ROWS(A$3:A103)))),"")</f>
        <v/>
      </c>
      <c r="AB103" s="48" t="str">
        <f>IFERROR(INDEX($A$3:$A$202,_xlfn.AGGREGATE(15,6,(ROW($C$3:$C$202)-ROW($C$3)+1)/($C$3:$C$202&lt;&gt;""),ROWS(A$3:A103))),"")</f>
        <v/>
      </c>
    </row>
    <row r="104" spans="1:28">
      <c r="A104" s="49">
        <f>ROWS(C$2:C103)</f>
        <v>102</v>
      </c>
      <c r="B104" s="103"/>
      <c r="C104" s="103"/>
      <c r="D104" s="103"/>
      <c r="E104" s="103"/>
      <c r="F104" s="108"/>
      <c r="G104" s="105"/>
      <c r="AA104" s="48" t="str">
        <f>IFERROR(IF(TRIM(INDEX($B$3:$B$202,_xlfn.AGGREGATE(15,6,(ROW($C$3:$C$202)-ROW($C$3)+1)/($C$3:$C$202&lt;&gt;""),ROWS(A$3:A104))))&lt;&gt;"",TRIM(INDEX($B$3:$B$202,_xlfn.AGGREGATE(15,6,(ROW($C$3:$C$202)-ROW($C$3)+1)/($C$3:$C$202&lt;&gt;""),ROWS(A$3:A104))))&amp;" ","")&amp;IF(TRIM(INDEX($D$3:$D$202,_xlfn.AGGREGATE(15,6,(ROW($C$3:$C$202)-ROW($C$3)+1)/($C$3:$C$202&lt;&gt;""),ROWS(A$3:A104))))&lt;&gt;"",IF(TRIM(INDEX($E$3:$E$202,_xlfn.AGGREGATE(15,6,(ROW($C$3:$C$202)-ROW($C$3)+1)/($C$3:$C$202&lt;&gt;""),ROWS(A$3:A104))))&lt;&gt;"",TRIM(INDEX($E$3:$E$202,_xlfn.AGGREGATE(15,6,(ROW($C$3:$C$202)-ROW($C$3)+1)/($C$3:$C$202&lt;&gt;""),ROWS(A$3:A104))))&amp;" ("&amp;TRIM(INDEX($D$3:$D$202,_xlfn.AGGREGATE(15,6,(ROW($C$3:$C$202)-ROW($C$3)+1)/($C$3:$C$202&lt;&gt;""),ROWS(A$3:A104))))&amp;")",TRIM(INDEX($D$3:$D$202,_xlfn.AGGREGATE(15,6,(ROW($C$3:$C$202)-ROW($C$3)+1)/($C$3:$C$202&lt;&gt;""),ROWS(A$3:A104))))),TRIM(INDEX($E$3:$E$202,_xlfn.AGGREGATE(15,6,(ROW($C$3:$C$202)-ROW($C$3)+1)/($C$3:$C$202&lt;&gt;""),ROWS(A$3:A104)))) )&amp;" "&amp;TRIM(INDEX($C$3:$C$202,_xlfn.AGGREGATE(15,6,(ROW($C$3:$C$202)-ROW($C$3)+1)/($C$3:$C$202&lt;&gt;""),ROWS(A$3:A104)))),"")</f>
        <v/>
      </c>
      <c r="AB104" s="48" t="str">
        <f>IFERROR(INDEX($A$3:$A$202,_xlfn.AGGREGATE(15,6,(ROW($C$3:$C$202)-ROW($C$3)+1)/($C$3:$C$202&lt;&gt;""),ROWS(A$3:A104))),"")</f>
        <v/>
      </c>
    </row>
    <row r="105" spans="1:28">
      <c r="A105" s="49">
        <f>ROWS(C$2:C104)</f>
        <v>103</v>
      </c>
      <c r="B105" s="103"/>
      <c r="C105" s="103"/>
      <c r="D105" s="103"/>
      <c r="E105" s="103"/>
      <c r="F105" s="108"/>
      <c r="G105" s="105"/>
      <c r="AA105" s="48" t="str">
        <f>IFERROR(IF(TRIM(INDEX($B$3:$B$202,_xlfn.AGGREGATE(15,6,(ROW($C$3:$C$202)-ROW($C$3)+1)/($C$3:$C$202&lt;&gt;""),ROWS(A$3:A105))))&lt;&gt;"",TRIM(INDEX($B$3:$B$202,_xlfn.AGGREGATE(15,6,(ROW($C$3:$C$202)-ROW($C$3)+1)/($C$3:$C$202&lt;&gt;""),ROWS(A$3:A105))))&amp;" ","")&amp;IF(TRIM(INDEX($D$3:$D$202,_xlfn.AGGREGATE(15,6,(ROW($C$3:$C$202)-ROW($C$3)+1)/($C$3:$C$202&lt;&gt;""),ROWS(A$3:A105))))&lt;&gt;"",IF(TRIM(INDEX($E$3:$E$202,_xlfn.AGGREGATE(15,6,(ROW($C$3:$C$202)-ROW($C$3)+1)/($C$3:$C$202&lt;&gt;""),ROWS(A$3:A105))))&lt;&gt;"",TRIM(INDEX($E$3:$E$202,_xlfn.AGGREGATE(15,6,(ROW($C$3:$C$202)-ROW($C$3)+1)/($C$3:$C$202&lt;&gt;""),ROWS(A$3:A105))))&amp;" ("&amp;TRIM(INDEX($D$3:$D$202,_xlfn.AGGREGATE(15,6,(ROW($C$3:$C$202)-ROW($C$3)+1)/($C$3:$C$202&lt;&gt;""),ROWS(A$3:A105))))&amp;")",TRIM(INDEX($D$3:$D$202,_xlfn.AGGREGATE(15,6,(ROW($C$3:$C$202)-ROW($C$3)+1)/($C$3:$C$202&lt;&gt;""),ROWS(A$3:A105))))),TRIM(INDEX($E$3:$E$202,_xlfn.AGGREGATE(15,6,(ROW($C$3:$C$202)-ROW($C$3)+1)/($C$3:$C$202&lt;&gt;""),ROWS(A$3:A105)))) )&amp;" "&amp;TRIM(INDEX($C$3:$C$202,_xlfn.AGGREGATE(15,6,(ROW($C$3:$C$202)-ROW($C$3)+1)/($C$3:$C$202&lt;&gt;""),ROWS(A$3:A105)))),"")</f>
        <v/>
      </c>
      <c r="AB105" s="48" t="str">
        <f>IFERROR(INDEX($A$3:$A$202,_xlfn.AGGREGATE(15,6,(ROW($C$3:$C$202)-ROW($C$3)+1)/($C$3:$C$202&lt;&gt;""),ROWS(A$3:A105))),"")</f>
        <v/>
      </c>
    </row>
    <row r="106" spans="1:28">
      <c r="A106" s="49">
        <f>ROWS(C$2:C105)</f>
        <v>104</v>
      </c>
      <c r="B106" s="103"/>
      <c r="C106" s="103"/>
      <c r="D106" s="103"/>
      <c r="E106" s="103"/>
      <c r="F106" s="108"/>
      <c r="G106" s="105"/>
      <c r="AA106" s="48" t="str">
        <f>IFERROR(IF(TRIM(INDEX($B$3:$B$202,_xlfn.AGGREGATE(15,6,(ROW($C$3:$C$202)-ROW($C$3)+1)/($C$3:$C$202&lt;&gt;""),ROWS(A$3:A106))))&lt;&gt;"",TRIM(INDEX($B$3:$B$202,_xlfn.AGGREGATE(15,6,(ROW($C$3:$C$202)-ROW($C$3)+1)/($C$3:$C$202&lt;&gt;""),ROWS(A$3:A106))))&amp;" ","")&amp;IF(TRIM(INDEX($D$3:$D$202,_xlfn.AGGREGATE(15,6,(ROW($C$3:$C$202)-ROW($C$3)+1)/($C$3:$C$202&lt;&gt;""),ROWS(A$3:A106))))&lt;&gt;"",IF(TRIM(INDEX($E$3:$E$202,_xlfn.AGGREGATE(15,6,(ROW($C$3:$C$202)-ROW($C$3)+1)/($C$3:$C$202&lt;&gt;""),ROWS(A$3:A106))))&lt;&gt;"",TRIM(INDEX($E$3:$E$202,_xlfn.AGGREGATE(15,6,(ROW($C$3:$C$202)-ROW($C$3)+1)/($C$3:$C$202&lt;&gt;""),ROWS(A$3:A106))))&amp;" ("&amp;TRIM(INDEX($D$3:$D$202,_xlfn.AGGREGATE(15,6,(ROW($C$3:$C$202)-ROW($C$3)+1)/($C$3:$C$202&lt;&gt;""),ROWS(A$3:A106))))&amp;")",TRIM(INDEX($D$3:$D$202,_xlfn.AGGREGATE(15,6,(ROW($C$3:$C$202)-ROW($C$3)+1)/($C$3:$C$202&lt;&gt;""),ROWS(A$3:A106))))),TRIM(INDEX($E$3:$E$202,_xlfn.AGGREGATE(15,6,(ROW($C$3:$C$202)-ROW($C$3)+1)/($C$3:$C$202&lt;&gt;""),ROWS(A$3:A106)))) )&amp;" "&amp;TRIM(INDEX($C$3:$C$202,_xlfn.AGGREGATE(15,6,(ROW($C$3:$C$202)-ROW($C$3)+1)/($C$3:$C$202&lt;&gt;""),ROWS(A$3:A106)))),"")</f>
        <v/>
      </c>
      <c r="AB106" s="48" t="str">
        <f>IFERROR(INDEX($A$3:$A$202,_xlfn.AGGREGATE(15,6,(ROW($C$3:$C$202)-ROW($C$3)+1)/($C$3:$C$202&lt;&gt;""),ROWS(A$3:A106))),"")</f>
        <v/>
      </c>
    </row>
    <row r="107" spans="1:28">
      <c r="A107" s="49">
        <f>ROWS(C$2:C106)</f>
        <v>105</v>
      </c>
      <c r="B107" s="103"/>
      <c r="C107" s="103"/>
      <c r="D107" s="103"/>
      <c r="E107" s="103"/>
      <c r="F107" s="108"/>
      <c r="G107" s="105"/>
      <c r="AA107" s="48" t="str">
        <f>IFERROR(IF(TRIM(INDEX($B$3:$B$202,_xlfn.AGGREGATE(15,6,(ROW($C$3:$C$202)-ROW($C$3)+1)/($C$3:$C$202&lt;&gt;""),ROWS(A$3:A107))))&lt;&gt;"",TRIM(INDEX($B$3:$B$202,_xlfn.AGGREGATE(15,6,(ROW($C$3:$C$202)-ROW($C$3)+1)/($C$3:$C$202&lt;&gt;""),ROWS(A$3:A107))))&amp;" ","")&amp;IF(TRIM(INDEX($D$3:$D$202,_xlfn.AGGREGATE(15,6,(ROW($C$3:$C$202)-ROW($C$3)+1)/($C$3:$C$202&lt;&gt;""),ROWS(A$3:A107))))&lt;&gt;"",IF(TRIM(INDEX($E$3:$E$202,_xlfn.AGGREGATE(15,6,(ROW($C$3:$C$202)-ROW($C$3)+1)/($C$3:$C$202&lt;&gt;""),ROWS(A$3:A107))))&lt;&gt;"",TRIM(INDEX($E$3:$E$202,_xlfn.AGGREGATE(15,6,(ROW($C$3:$C$202)-ROW($C$3)+1)/($C$3:$C$202&lt;&gt;""),ROWS(A$3:A107))))&amp;" ("&amp;TRIM(INDEX($D$3:$D$202,_xlfn.AGGREGATE(15,6,(ROW($C$3:$C$202)-ROW($C$3)+1)/($C$3:$C$202&lt;&gt;""),ROWS(A$3:A107))))&amp;")",TRIM(INDEX($D$3:$D$202,_xlfn.AGGREGATE(15,6,(ROW($C$3:$C$202)-ROW($C$3)+1)/($C$3:$C$202&lt;&gt;""),ROWS(A$3:A107))))),TRIM(INDEX($E$3:$E$202,_xlfn.AGGREGATE(15,6,(ROW($C$3:$C$202)-ROW($C$3)+1)/($C$3:$C$202&lt;&gt;""),ROWS(A$3:A107)))) )&amp;" "&amp;TRIM(INDEX($C$3:$C$202,_xlfn.AGGREGATE(15,6,(ROW($C$3:$C$202)-ROW($C$3)+1)/($C$3:$C$202&lt;&gt;""),ROWS(A$3:A107)))),"")</f>
        <v/>
      </c>
      <c r="AB107" s="48" t="str">
        <f>IFERROR(INDEX($A$3:$A$202,_xlfn.AGGREGATE(15,6,(ROW($C$3:$C$202)-ROW($C$3)+1)/($C$3:$C$202&lt;&gt;""),ROWS(A$3:A107))),"")</f>
        <v/>
      </c>
    </row>
    <row r="108" spans="1:28">
      <c r="A108" s="49">
        <f>ROWS(C$2:C107)</f>
        <v>106</v>
      </c>
      <c r="B108" s="103"/>
      <c r="C108" s="103"/>
      <c r="D108" s="103"/>
      <c r="E108" s="103"/>
      <c r="F108" s="108"/>
      <c r="G108" s="105"/>
      <c r="AA108" s="48" t="str">
        <f>IFERROR(IF(TRIM(INDEX($B$3:$B$202,_xlfn.AGGREGATE(15,6,(ROW($C$3:$C$202)-ROW($C$3)+1)/($C$3:$C$202&lt;&gt;""),ROWS(A$3:A108))))&lt;&gt;"",TRIM(INDEX($B$3:$B$202,_xlfn.AGGREGATE(15,6,(ROW($C$3:$C$202)-ROW($C$3)+1)/($C$3:$C$202&lt;&gt;""),ROWS(A$3:A108))))&amp;" ","")&amp;IF(TRIM(INDEX($D$3:$D$202,_xlfn.AGGREGATE(15,6,(ROW($C$3:$C$202)-ROW($C$3)+1)/($C$3:$C$202&lt;&gt;""),ROWS(A$3:A108))))&lt;&gt;"",IF(TRIM(INDEX($E$3:$E$202,_xlfn.AGGREGATE(15,6,(ROW($C$3:$C$202)-ROW($C$3)+1)/($C$3:$C$202&lt;&gt;""),ROWS(A$3:A108))))&lt;&gt;"",TRIM(INDEX($E$3:$E$202,_xlfn.AGGREGATE(15,6,(ROW($C$3:$C$202)-ROW($C$3)+1)/($C$3:$C$202&lt;&gt;""),ROWS(A$3:A108))))&amp;" ("&amp;TRIM(INDEX($D$3:$D$202,_xlfn.AGGREGATE(15,6,(ROW($C$3:$C$202)-ROW($C$3)+1)/($C$3:$C$202&lt;&gt;""),ROWS(A$3:A108))))&amp;")",TRIM(INDEX($D$3:$D$202,_xlfn.AGGREGATE(15,6,(ROW($C$3:$C$202)-ROW($C$3)+1)/($C$3:$C$202&lt;&gt;""),ROWS(A$3:A108))))),TRIM(INDEX($E$3:$E$202,_xlfn.AGGREGATE(15,6,(ROW($C$3:$C$202)-ROW($C$3)+1)/($C$3:$C$202&lt;&gt;""),ROWS(A$3:A108)))) )&amp;" "&amp;TRIM(INDEX($C$3:$C$202,_xlfn.AGGREGATE(15,6,(ROW($C$3:$C$202)-ROW($C$3)+1)/($C$3:$C$202&lt;&gt;""),ROWS(A$3:A108)))),"")</f>
        <v/>
      </c>
      <c r="AB108" s="48" t="str">
        <f>IFERROR(INDEX($A$3:$A$202,_xlfn.AGGREGATE(15,6,(ROW($C$3:$C$202)-ROW($C$3)+1)/($C$3:$C$202&lt;&gt;""),ROWS(A$3:A108))),"")</f>
        <v/>
      </c>
    </row>
    <row r="109" spans="1:28">
      <c r="A109" s="49">
        <f>ROWS(C$2:C108)</f>
        <v>107</v>
      </c>
      <c r="B109" s="103"/>
      <c r="C109" s="103"/>
      <c r="D109" s="103"/>
      <c r="E109" s="103"/>
      <c r="F109" s="108"/>
      <c r="G109" s="105"/>
      <c r="AA109" s="48" t="str">
        <f>IFERROR(IF(TRIM(INDEX($B$3:$B$202,_xlfn.AGGREGATE(15,6,(ROW($C$3:$C$202)-ROW($C$3)+1)/($C$3:$C$202&lt;&gt;""),ROWS(A$3:A109))))&lt;&gt;"",TRIM(INDEX($B$3:$B$202,_xlfn.AGGREGATE(15,6,(ROW($C$3:$C$202)-ROW($C$3)+1)/($C$3:$C$202&lt;&gt;""),ROWS(A$3:A109))))&amp;" ","")&amp;IF(TRIM(INDEX($D$3:$D$202,_xlfn.AGGREGATE(15,6,(ROW($C$3:$C$202)-ROW($C$3)+1)/($C$3:$C$202&lt;&gt;""),ROWS(A$3:A109))))&lt;&gt;"",IF(TRIM(INDEX($E$3:$E$202,_xlfn.AGGREGATE(15,6,(ROW($C$3:$C$202)-ROW($C$3)+1)/($C$3:$C$202&lt;&gt;""),ROWS(A$3:A109))))&lt;&gt;"",TRIM(INDEX($E$3:$E$202,_xlfn.AGGREGATE(15,6,(ROW($C$3:$C$202)-ROW($C$3)+1)/($C$3:$C$202&lt;&gt;""),ROWS(A$3:A109))))&amp;" ("&amp;TRIM(INDEX($D$3:$D$202,_xlfn.AGGREGATE(15,6,(ROW($C$3:$C$202)-ROW($C$3)+1)/($C$3:$C$202&lt;&gt;""),ROWS(A$3:A109))))&amp;")",TRIM(INDEX($D$3:$D$202,_xlfn.AGGREGATE(15,6,(ROW($C$3:$C$202)-ROW($C$3)+1)/($C$3:$C$202&lt;&gt;""),ROWS(A$3:A109))))),TRIM(INDEX($E$3:$E$202,_xlfn.AGGREGATE(15,6,(ROW($C$3:$C$202)-ROW($C$3)+1)/($C$3:$C$202&lt;&gt;""),ROWS(A$3:A109)))) )&amp;" "&amp;TRIM(INDEX($C$3:$C$202,_xlfn.AGGREGATE(15,6,(ROW($C$3:$C$202)-ROW($C$3)+1)/($C$3:$C$202&lt;&gt;""),ROWS(A$3:A109)))),"")</f>
        <v/>
      </c>
      <c r="AB109" s="48" t="str">
        <f>IFERROR(INDEX($A$3:$A$202,_xlfn.AGGREGATE(15,6,(ROW($C$3:$C$202)-ROW($C$3)+1)/($C$3:$C$202&lt;&gt;""),ROWS(A$3:A109))),"")</f>
        <v/>
      </c>
    </row>
    <row r="110" spans="1:28">
      <c r="A110" s="49">
        <f>ROWS(C$2:C109)</f>
        <v>108</v>
      </c>
      <c r="B110" s="103"/>
      <c r="C110" s="103"/>
      <c r="D110" s="103"/>
      <c r="E110" s="103"/>
      <c r="F110" s="108"/>
      <c r="G110" s="105"/>
      <c r="AA110" s="48" t="str">
        <f>IFERROR(IF(TRIM(INDEX($B$3:$B$202,_xlfn.AGGREGATE(15,6,(ROW($C$3:$C$202)-ROW($C$3)+1)/($C$3:$C$202&lt;&gt;""),ROWS(A$3:A110))))&lt;&gt;"",TRIM(INDEX($B$3:$B$202,_xlfn.AGGREGATE(15,6,(ROW($C$3:$C$202)-ROW($C$3)+1)/($C$3:$C$202&lt;&gt;""),ROWS(A$3:A110))))&amp;" ","")&amp;IF(TRIM(INDEX($D$3:$D$202,_xlfn.AGGREGATE(15,6,(ROW($C$3:$C$202)-ROW($C$3)+1)/($C$3:$C$202&lt;&gt;""),ROWS(A$3:A110))))&lt;&gt;"",IF(TRIM(INDEX($E$3:$E$202,_xlfn.AGGREGATE(15,6,(ROW($C$3:$C$202)-ROW($C$3)+1)/($C$3:$C$202&lt;&gt;""),ROWS(A$3:A110))))&lt;&gt;"",TRIM(INDEX($E$3:$E$202,_xlfn.AGGREGATE(15,6,(ROW($C$3:$C$202)-ROW($C$3)+1)/($C$3:$C$202&lt;&gt;""),ROWS(A$3:A110))))&amp;" ("&amp;TRIM(INDEX($D$3:$D$202,_xlfn.AGGREGATE(15,6,(ROW($C$3:$C$202)-ROW($C$3)+1)/($C$3:$C$202&lt;&gt;""),ROWS(A$3:A110))))&amp;")",TRIM(INDEX($D$3:$D$202,_xlfn.AGGREGATE(15,6,(ROW($C$3:$C$202)-ROW($C$3)+1)/($C$3:$C$202&lt;&gt;""),ROWS(A$3:A110))))),TRIM(INDEX($E$3:$E$202,_xlfn.AGGREGATE(15,6,(ROW($C$3:$C$202)-ROW($C$3)+1)/($C$3:$C$202&lt;&gt;""),ROWS(A$3:A110)))) )&amp;" "&amp;TRIM(INDEX($C$3:$C$202,_xlfn.AGGREGATE(15,6,(ROW($C$3:$C$202)-ROW($C$3)+1)/($C$3:$C$202&lt;&gt;""),ROWS(A$3:A110)))),"")</f>
        <v/>
      </c>
      <c r="AB110" s="48" t="str">
        <f>IFERROR(INDEX($A$3:$A$202,_xlfn.AGGREGATE(15,6,(ROW($C$3:$C$202)-ROW($C$3)+1)/($C$3:$C$202&lt;&gt;""),ROWS(A$3:A110))),"")</f>
        <v/>
      </c>
    </row>
    <row r="111" spans="1:28">
      <c r="A111" s="49">
        <f>ROWS(C$2:C110)</f>
        <v>109</v>
      </c>
      <c r="B111" s="103"/>
      <c r="C111" s="103"/>
      <c r="D111" s="103"/>
      <c r="E111" s="103"/>
      <c r="F111" s="108"/>
      <c r="G111" s="105"/>
      <c r="AA111" s="48" t="str">
        <f>IFERROR(IF(TRIM(INDEX($B$3:$B$202,_xlfn.AGGREGATE(15,6,(ROW($C$3:$C$202)-ROW($C$3)+1)/($C$3:$C$202&lt;&gt;""),ROWS(A$3:A111))))&lt;&gt;"",TRIM(INDEX($B$3:$B$202,_xlfn.AGGREGATE(15,6,(ROW($C$3:$C$202)-ROW($C$3)+1)/($C$3:$C$202&lt;&gt;""),ROWS(A$3:A111))))&amp;" ","")&amp;IF(TRIM(INDEX($D$3:$D$202,_xlfn.AGGREGATE(15,6,(ROW($C$3:$C$202)-ROW($C$3)+1)/($C$3:$C$202&lt;&gt;""),ROWS(A$3:A111))))&lt;&gt;"",IF(TRIM(INDEX($E$3:$E$202,_xlfn.AGGREGATE(15,6,(ROW($C$3:$C$202)-ROW($C$3)+1)/($C$3:$C$202&lt;&gt;""),ROWS(A$3:A111))))&lt;&gt;"",TRIM(INDEX($E$3:$E$202,_xlfn.AGGREGATE(15,6,(ROW($C$3:$C$202)-ROW($C$3)+1)/($C$3:$C$202&lt;&gt;""),ROWS(A$3:A111))))&amp;" ("&amp;TRIM(INDEX($D$3:$D$202,_xlfn.AGGREGATE(15,6,(ROW($C$3:$C$202)-ROW($C$3)+1)/($C$3:$C$202&lt;&gt;""),ROWS(A$3:A111))))&amp;")",TRIM(INDEX($D$3:$D$202,_xlfn.AGGREGATE(15,6,(ROW($C$3:$C$202)-ROW($C$3)+1)/($C$3:$C$202&lt;&gt;""),ROWS(A$3:A111))))),TRIM(INDEX($E$3:$E$202,_xlfn.AGGREGATE(15,6,(ROW($C$3:$C$202)-ROW($C$3)+1)/($C$3:$C$202&lt;&gt;""),ROWS(A$3:A111)))) )&amp;" "&amp;TRIM(INDEX($C$3:$C$202,_xlfn.AGGREGATE(15,6,(ROW($C$3:$C$202)-ROW($C$3)+1)/($C$3:$C$202&lt;&gt;""),ROWS(A$3:A111)))),"")</f>
        <v/>
      </c>
      <c r="AB111" s="48" t="str">
        <f>IFERROR(INDEX($A$3:$A$202,_xlfn.AGGREGATE(15,6,(ROW($C$3:$C$202)-ROW($C$3)+1)/($C$3:$C$202&lt;&gt;""),ROWS(A$3:A111))),"")</f>
        <v/>
      </c>
    </row>
    <row r="112" spans="1:28">
      <c r="A112" s="49">
        <f>ROWS(C$2:C111)</f>
        <v>110</v>
      </c>
      <c r="B112" s="103"/>
      <c r="C112" s="103"/>
      <c r="D112" s="103"/>
      <c r="E112" s="103"/>
      <c r="F112" s="108"/>
      <c r="G112" s="105"/>
      <c r="AA112" s="48" t="str">
        <f>IFERROR(IF(TRIM(INDEX($B$3:$B$202,_xlfn.AGGREGATE(15,6,(ROW($C$3:$C$202)-ROW($C$3)+1)/($C$3:$C$202&lt;&gt;""),ROWS(A$3:A112))))&lt;&gt;"",TRIM(INDEX($B$3:$B$202,_xlfn.AGGREGATE(15,6,(ROW($C$3:$C$202)-ROW($C$3)+1)/($C$3:$C$202&lt;&gt;""),ROWS(A$3:A112))))&amp;" ","")&amp;IF(TRIM(INDEX($D$3:$D$202,_xlfn.AGGREGATE(15,6,(ROW($C$3:$C$202)-ROW($C$3)+1)/($C$3:$C$202&lt;&gt;""),ROWS(A$3:A112))))&lt;&gt;"",IF(TRIM(INDEX($E$3:$E$202,_xlfn.AGGREGATE(15,6,(ROW($C$3:$C$202)-ROW($C$3)+1)/($C$3:$C$202&lt;&gt;""),ROWS(A$3:A112))))&lt;&gt;"",TRIM(INDEX($E$3:$E$202,_xlfn.AGGREGATE(15,6,(ROW($C$3:$C$202)-ROW($C$3)+1)/($C$3:$C$202&lt;&gt;""),ROWS(A$3:A112))))&amp;" ("&amp;TRIM(INDEX($D$3:$D$202,_xlfn.AGGREGATE(15,6,(ROW($C$3:$C$202)-ROW($C$3)+1)/($C$3:$C$202&lt;&gt;""),ROWS(A$3:A112))))&amp;")",TRIM(INDEX($D$3:$D$202,_xlfn.AGGREGATE(15,6,(ROW($C$3:$C$202)-ROW($C$3)+1)/($C$3:$C$202&lt;&gt;""),ROWS(A$3:A112))))),TRIM(INDEX($E$3:$E$202,_xlfn.AGGREGATE(15,6,(ROW($C$3:$C$202)-ROW($C$3)+1)/($C$3:$C$202&lt;&gt;""),ROWS(A$3:A112)))) )&amp;" "&amp;TRIM(INDEX($C$3:$C$202,_xlfn.AGGREGATE(15,6,(ROW($C$3:$C$202)-ROW($C$3)+1)/($C$3:$C$202&lt;&gt;""),ROWS(A$3:A112)))),"")</f>
        <v/>
      </c>
      <c r="AB112" s="48" t="str">
        <f>IFERROR(INDEX($A$3:$A$202,_xlfn.AGGREGATE(15,6,(ROW($C$3:$C$202)-ROW($C$3)+1)/($C$3:$C$202&lt;&gt;""),ROWS(A$3:A112))),"")</f>
        <v/>
      </c>
    </row>
    <row r="113" spans="1:28">
      <c r="A113" s="49">
        <f>ROWS(C$2:C112)</f>
        <v>111</v>
      </c>
      <c r="B113" s="103"/>
      <c r="C113" s="103"/>
      <c r="D113" s="103"/>
      <c r="E113" s="103"/>
      <c r="F113" s="108"/>
      <c r="G113" s="105"/>
      <c r="AA113" s="48" t="str">
        <f>IFERROR(IF(TRIM(INDEX($B$3:$B$202,_xlfn.AGGREGATE(15,6,(ROW($C$3:$C$202)-ROW($C$3)+1)/($C$3:$C$202&lt;&gt;""),ROWS(A$3:A113))))&lt;&gt;"",TRIM(INDEX($B$3:$B$202,_xlfn.AGGREGATE(15,6,(ROW($C$3:$C$202)-ROW($C$3)+1)/($C$3:$C$202&lt;&gt;""),ROWS(A$3:A113))))&amp;" ","")&amp;IF(TRIM(INDEX($D$3:$D$202,_xlfn.AGGREGATE(15,6,(ROW($C$3:$C$202)-ROW($C$3)+1)/($C$3:$C$202&lt;&gt;""),ROWS(A$3:A113))))&lt;&gt;"",IF(TRIM(INDEX($E$3:$E$202,_xlfn.AGGREGATE(15,6,(ROW($C$3:$C$202)-ROW($C$3)+1)/($C$3:$C$202&lt;&gt;""),ROWS(A$3:A113))))&lt;&gt;"",TRIM(INDEX($E$3:$E$202,_xlfn.AGGREGATE(15,6,(ROW($C$3:$C$202)-ROW($C$3)+1)/($C$3:$C$202&lt;&gt;""),ROWS(A$3:A113))))&amp;" ("&amp;TRIM(INDEX($D$3:$D$202,_xlfn.AGGREGATE(15,6,(ROW($C$3:$C$202)-ROW($C$3)+1)/($C$3:$C$202&lt;&gt;""),ROWS(A$3:A113))))&amp;")",TRIM(INDEX($D$3:$D$202,_xlfn.AGGREGATE(15,6,(ROW($C$3:$C$202)-ROW($C$3)+1)/($C$3:$C$202&lt;&gt;""),ROWS(A$3:A113))))),TRIM(INDEX($E$3:$E$202,_xlfn.AGGREGATE(15,6,(ROW($C$3:$C$202)-ROW($C$3)+1)/($C$3:$C$202&lt;&gt;""),ROWS(A$3:A113)))) )&amp;" "&amp;TRIM(INDEX($C$3:$C$202,_xlfn.AGGREGATE(15,6,(ROW($C$3:$C$202)-ROW($C$3)+1)/($C$3:$C$202&lt;&gt;""),ROWS(A$3:A113)))),"")</f>
        <v/>
      </c>
      <c r="AB113" s="48" t="str">
        <f>IFERROR(INDEX($A$3:$A$202,_xlfn.AGGREGATE(15,6,(ROW($C$3:$C$202)-ROW($C$3)+1)/($C$3:$C$202&lt;&gt;""),ROWS(A$3:A113))),"")</f>
        <v/>
      </c>
    </row>
    <row r="114" spans="1:28">
      <c r="A114" s="49">
        <f>ROWS(C$2:C113)</f>
        <v>112</v>
      </c>
      <c r="B114" s="103"/>
      <c r="C114" s="103"/>
      <c r="D114" s="103"/>
      <c r="E114" s="103"/>
      <c r="F114" s="108"/>
      <c r="G114" s="105"/>
      <c r="AA114" s="48" t="str">
        <f>IFERROR(IF(TRIM(INDEX($B$3:$B$202,_xlfn.AGGREGATE(15,6,(ROW($C$3:$C$202)-ROW($C$3)+1)/($C$3:$C$202&lt;&gt;""),ROWS(A$3:A114))))&lt;&gt;"",TRIM(INDEX($B$3:$B$202,_xlfn.AGGREGATE(15,6,(ROW($C$3:$C$202)-ROW($C$3)+1)/($C$3:$C$202&lt;&gt;""),ROWS(A$3:A114))))&amp;" ","")&amp;IF(TRIM(INDEX($D$3:$D$202,_xlfn.AGGREGATE(15,6,(ROW($C$3:$C$202)-ROW($C$3)+1)/($C$3:$C$202&lt;&gt;""),ROWS(A$3:A114))))&lt;&gt;"",IF(TRIM(INDEX($E$3:$E$202,_xlfn.AGGREGATE(15,6,(ROW($C$3:$C$202)-ROW($C$3)+1)/($C$3:$C$202&lt;&gt;""),ROWS(A$3:A114))))&lt;&gt;"",TRIM(INDEX($E$3:$E$202,_xlfn.AGGREGATE(15,6,(ROW($C$3:$C$202)-ROW($C$3)+1)/($C$3:$C$202&lt;&gt;""),ROWS(A$3:A114))))&amp;" ("&amp;TRIM(INDEX($D$3:$D$202,_xlfn.AGGREGATE(15,6,(ROW($C$3:$C$202)-ROW($C$3)+1)/($C$3:$C$202&lt;&gt;""),ROWS(A$3:A114))))&amp;")",TRIM(INDEX($D$3:$D$202,_xlfn.AGGREGATE(15,6,(ROW($C$3:$C$202)-ROW($C$3)+1)/($C$3:$C$202&lt;&gt;""),ROWS(A$3:A114))))),TRIM(INDEX($E$3:$E$202,_xlfn.AGGREGATE(15,6,(ROW($C$3:$C$202)-ROW($C$3)+1)/($C$3:$C$202&lt;&gt;""),ROWS(A$3:A114)))) )&amp;" "&amp;TRIM(INDEX($C$3:$C$202,_xlfn.AGGREGATE(15,6,(ROW($C$3:$C$202)-ROW($C$3)+1)/($C$3:$C$202&lt;&gt;""),ROWS(A$3:A114)))),"")</f>
        <v/>
      </c>
      <c r="AB114" s="48" t="str">
        <f>IFERROR(INDEX($A$3:$A$202,_xlfn.AGGREGATE(15,6,(ROW($C$3:$C$202)-ROW($C$3)+1)/($C$3:$C$202&lt;&gt;""),ROWS(A$3:A114))),"")</f>
        <v/>
      </c>
    </row>
    <row r="115" spans="1:28">
      <c r="A115" s="49">
        <f>ROWS(C$2:C114)</f>
        <v>113</v>
      </c>
      <c r="B115" s="103"/>
      <c r="C115" s="103"/>
      <c r="D115" s="103"/>
      <c r="E115" s="103"/>
      <c r="F115" s="108"/>
      <c r="G115" s="105"/>
      <c r="AA115" s="48" t="str">
        <f>IFERROR(IF(TRIM(INDEX($B$3:$B$202,_xlfn.AGGREGATE(15,6,(ROW($C$3:$C$202)-ROW($C$3)+1)/($C$3:$C$202&lt;&gt;""),ROWS(A$3:A115))))&lt;&gt;"",TRIM(INDEX($B$3:$B$202,_xlfn.AGGREGATE(15,6,(ROW($C$3:$C$202)-ROW($C$3)+1)/($C$3:$C$202&lt;&gt;""),ROWS(A$3:A115))))&amp;" ","")&amp;IF(TRIM(INDEX($D$3:$D$202,_xlfn.AGGREGATE(15,6,(ROW($C$3:$C$202)-ROW($C$3)+1)/($C$3:$C$202&lt;&gt;""),ROWS(A$3:A115))))&lt;&gt;"",IF(TRIM(INDEX($E$3:$E$202,_xlfn.AGGREGATE(15,6,(ROW($C$3:$C$202)-ROW($C$3)+1)/($C$3:$C$202&lt;&gt;""),ROWS(A$3:A115))))&lt;&gt;"",TRIM(INDEX($E$3:$E$202,_xlfn.AGGREGATE(15,6,(ROW($C$3:$C$202)-ROW($C$3)+1)/($C$3:$C$202&lt;&gt;""),ROWS(A$3:A115))))&amp;" ("&amp;TRIM(INDEX($D$3:$D$202,_xlfn.AGGREGATE(15,6,(ROW($C$3:$C$202)-ROW($C$3)+1)/($C$3:$C$202&lt;&gt;""),ROWS(A$3:A115))))&amp;")",TRIM(INDEX($D$3:$D$202,_xlfn.AGGREGATE(15,6,(ROW($C$3:$C$202)-ROW($C$3)+1)/($C$3:$C$202&lt;&gt;""),ROWS(A$3:A115))))),TRIM(INDEX($E$3:$E$202,_xlfn.AGGREGATE(15,6,(ROW($C$3:$C$202)-ROW($C$3)+1)/($C$3:$C$202&lt;&gt;""),ROWS(A$3:A115)))) )&amp;" "&amp;TRIM(INDEX($C$3:$C$202,_xlfn.AGGREGATE(15,6,(ROW($C$3:$C$202)-ROW($C$3)+1)/($C$3:$C$202&lt;&gt;""),ROWS(A$3:A115)))),"")</f>
        <v/>
      </c>
      <c r="AB115" s="48" t="str">
        <f>IFERROR(INDEX($A$3:$A$202,_xlfn.AGGREGATE(15,6,(ROW($C$3:$C$202)-ROW($C$3)+1)/($C$3:$C$202&lt;&gt;""),ROWS(A$3:A115))),"")</f>
        <v/>
      </c>
    </row>
    <row r="116" spans="1:28">
      <c r="A116" s="49">
        <f>ROWS(C$2:C115)</f>
        <v>114</v>
      </c>
      <c r="B116" s="103"/>
      <c r="C116" s="103"/>
      <c r="D116" s="103"/>
      <c r="E116" s="103"/>
      <c r="F116" s="108"/>
      <c r="G116" s="105"/>
      <c r="AA116" s="48" t="str">
        <f>IFERROR(IF(TRIM(INDEX($B$3:$B$202,_xlfn.AGGREGATE(15,6,(ROW($C$3:$C$202)-ROW($C$3)+1)/($C$3:$C$202&lt;&gt;""),ROWS(A$3:A116))))&lt;&gt;"",TRIM(INDEX($B$3:$B$202,_xlfn.AGGREGATE(15,6,(ROW($C$3:$C$202)-ROW($C$3)+1)/($C$3:$C$202&lt;&gt;""),ROWS(A$3:A116))))&amp;" ","")&amp;IF(TRIM(INDEX($D$3:$D$202,_xlfn.AGGREGATE(15,6,(ROW($C$3:$C$202)-ROW($C$3)+1)/($C$3:$C$202&lt;&gt;""),ROWS(A$3:A116))))&lt;&gt;"",IF(TRIM(INDEX($E$3:$E$202,_xlfn.AGGREGATE(15,6,(ROW($C$3:$C$202)-ROW($C$3)+1)/($C$3:$C$202&lt;&gt;""),ROWS(A$3:A116))))&lt;&gt;"",TRIM(INDEX($E$3:$E$202,_xlfn.AGGREGATE(15,6,(ROW($C$3:$C$202)-ROW($C$3)+1)/($C$3:$C$202&lt;&gt;""),ROWS(A$3:A116))))&amp;" ("&amp;TRIM(INDEX($D$3:$D$202,_xlfn.AGGREGATE(15,6,(ROW($C$3:$C$202)-ROW($C$3)+1)/($C$3:$C$202&lt;&gt;""),ROWS(A$3:A116))))&amp;")",TRIM(INDEX($D$3:$D$202,_xlfn.AGGREGATE(15,6,(ROW($C$3:$C$202)-ROW($C$3)+1)/($C$3:$C$202&lt;&gt;""),ROWS(A$3:A116))))),TRIM(INDEX($E$3:$E$202,_xlfn.AGGREGATE(15,6,(ROW($C$3:$C$202)-ROW($C$3)+1)/($C$3:$C$202&lt;&gt;""),ROWS(A$3:A116)))) )&amp;" "&amp;TRIM(INDEX($C$3:$C$202,_xlfn.AGGREGATE(15,6,(ROW($C$3:$C$202)-ROW($C$3)+1)/($C$3:$C$202&lt;&gt;""),ROWS(A$3:A116)))),"")</f>
        <v/>
      </c>
      <c r="AB116" s="48" t="str">
        <f>IFERROR(INDEX($A$3:$A$202,_xlfn.AGGREGATE(15,6,(ROW($C$3:$C$202)-ROW($C$3)+1)/($C$3:$C$202&lt;&gt;""),ROWS(A$3:A116))),"")</f>
        <v/>
      </c>
    </row>
    <row r="117" spans="1:28">
      <c r="A117" s="49">
        <f>ROWS(C$2:C116)</f>
        <v>115</v>
      </c>
      <c r="B117" s="103"/>
      <c r="C117" s="103"/>
      <c r="D117" s="103"/>
      <c r="E117" s="103"/>
      <c r="F117" s="108"/>
      <c r="G117" s="105"/>
      <c r="AA117" s="48" t="str">
        <f>IFERROR(IF(TRIM(INDEX($B$3:$B$202,_xlfn.AGGREGATE(15,6,(ROW($C$3:$C$202)-ROW($C$3)+1)/($C$3:$C$202&lt;&gt;""),ROWS(A$3:A117))))&lt;&gt;"",TRIM(INDEX($B$3:$B$202,_xlfn.AGGREGATE(15,6,(ROW($C$3:$C$202)-ROW($C$3)+1)/($C$3:$C$202&lt;&gt;""),ROWS(A$3:A117))))&amp;" ","")&amp;IF(TRIM(INDEX($D$3:$D$202,_xlfn.AGGREGATE(15,6,(ROW($C$3:$C$202)-ROW($C$3)+1)/($C$3:$C$202&lt;&gt;""),ROWS(A$3:A117))))&lt;&gt;"",IF(TRIM(INDEX($E$3:$E$202,_xlfn.AGGREGATE(15,6,(ROW($C$3:$C$202)-ROW($C$3)+1)/($C$3:$C$202&lt;&gt;""),ROWS(A$3:A117))))&lt;&gt;"",TRIM(INDEX($E$3:$E$202,_xlfn.AGGREGATE(15,6,(ROW($C$3:$C$202)-ROW($C$3)+1)/($C$3:$C$202&lt;&gt;""),ROWS(A$3:A117))))&amp;" ("&amp;TRIM(INDEX($D$3:$D$202,_xlfn.AGGREGATE(15,6,(ROW($C$3:$C$202)-ROW($C$3)+1)/($C$3:$C$202&lt;&gt;""),ROWS(A$3:A117))))&amp;")",TRIM(INDEX($D$3:$D$202,_xlfn.AGGREGATE(15,6,(ROW($C$3:$C$202)-ROW($C$3)+1)/($C$3:$C$202&lt;&gt;""),ROWS(A$3:A117))))),TRIM(INDEX($E$3:$E$202,_xlfn.AGGREGATE(15,6,(ROW($C$3:$C$202)-ROW($C$3)+1)/($C$3:$C$202&lt;&gt;""),ROWS(A$3:A117)))) )&amp;" "&amp;TRIM(INDEX($C$3:$C$202,_xlfn.AGGREGATE(15,6,(ROW($C$3:$C$202)-ROW($C$3)+1)/($C$3:$C$202&lt;&gt;""),ROWS(A$3:A117)))),"")</f>
        <v/>
      </c>
      <c r="AB117" s="48" t="str">
        <f>IFERROR(INDEX($A$3:$A$202,_xlfn.AGGREGATE(15,6,(ROW($C$3:$C$202)-ROW($C$3)+1)/($C$3:$C$202&lt;&gt;""),ROWS(A$3:A117))),"")</f>
        <v/>
      </c>
    </row>
    <row r="118" spans="1:28">
      <c r="A118" s="49">
        <f>ROWS(C$2:C117)</f>
        <v>116</v>
      </c>
      <c r="B118" s="103"/>
      <c r="C118" s="103"/>
      <c r="D118" s="103"/>
      <c r="E118" s="103"/>
      <c r="F118" s="108"/>
      <c r="G118" s="105"/>
      <c r="AA118" s="48" t="str">
        <f>IFERROR(IF(TRIM(INDEX($B$3:$B$202,_xlfn.AGGREGATE(15,6,(ROW($C$3:$C$202)-ROW($C$3)+1)/($C$3:$C$202&lt;&gt;""),ROWS(A$3:A118))))&lt;&gt;"",TRIM(INDEX($B$3:$B$202,_xlfn.AGGREGATE(15,6,(ROW($C$3:$C$202)-ROW($C$3)+1)/($C$3:$C$202&lt;&gt;""),ROWS(A$3:A118))))&amp;" ","")&amp;IF(TRIM(INDEX($D$3:$D$202,_xlfn.AGGREGATE(15,6,(ROW($C$3:$C$202)-ROW($C$3)+1)/($C$3:$C$202&lt;&gt;""),ROWS(A$3:A118))))&lt;&gt;"",IF(TRIM(INDEX($E$3:$E$202,_xlfn.AGGREGATE(15,6,(ROW($C$3:$C$202)-ROW($C$3)+1)/($C$3:$C$202&lt;&gt;""),ROWS(A$3:A118))))&lt;&gt;"",TRIM(INDEX($E$3:$E$202,_xlfn.AGGREGATE(15,6,(ROW($C$3:$C$202)-ROW($C$3)+1)/($C$3:$C$202&lt;&gt;""),ROWS(A$3:A118))))&amp;" ("&amp;TRIM(INDEX($D$3:$D$202,_xlfn.AGGREGATE(15,6,(ROW($C$3:$C$202)-ROW($C$3)+1)/($C$3:$C$202&lt;&gt;""),ROWS(A$3:A118))))&amp;")",TRIM(INDEX($D$3:$D$202,_xlfn.AGGREGATE(15,6,(ROW($C$3:$C$202)-ROW($C$3)+1)/($C$3:$C$202&lt;&gt;""),ROWS(A$3:A118))))),TRIM(INDEX($E$3:$E$202,_xlfn.AGGREGATE(15,6,(ROW($C$3:$C$202)-ROW($C$3)+1)/($C$3:$C$202&lt;&gt;""),ROWS(A$3:A118)))) )&amp;" "&amp;TRIM(INDEX($C$3:$C$202,_xlfn.AGGREGATE(15,6,(ROW($C$3:$C$202)-ROW($C$3)+1)/($C$3:$C$202&lt;&gt;""),ROWS(A$3:A118)))),"")</f>
        <v/>
      </c>
      <c r="AB118" s="48" t="str">
        <f>IFERROR(INDEX($A$3:$A$202,_xlfn.AGGREGATE(15,6,(ROW($C$3:$C$202)-ROW($C$3)+1)/($C$3:$C$202&lt;&gt;""),ROWS(A$3:A118))),"")</f>
        <v/>
      </c>
    </row>
    <row r="119" spans="1:28">
      <c r="A119" s="49">
        <f>ROWS(C$2:C118)</f>
        <v>117</v>
      </c>
      <c r="B119" s="103"/>
      <c r="C119" s="103"/>
      <c r="D119" s="103"/>
      <c r="E119" s="103"/>
      <c r="F119" s="108"/>
      <c r="G119" s="105"/>
      <c r="AA119" s="48" t="str">
        <f>IFERROR(IF(TRIM(INDEX($B$3:$B$202,_xlfn.AGGREGATE(15,6,(ROW($C$3:$C$202)-ROW($C$3)+1)/($C$3:$C$202&lt;&gt;""),ROWS(A$3:A119))))&lt;&gt;"",TRIM(INDEX($B$3:$B$202,_xlfn.AGGREGATE(15,6,(ROW($C$3:$C$202)-ROW($C$3)+1)/($C$3:$C$202&lt;&gt;""),ROWS(A$3:A119))))&amp;" ","")&amp;IF(TRIM(INDEX($D$3:$D$202,_xlfn.AGGREGATE(15,6,(ROW($C$3:$C$202)-ROW($C$3)+1)/($C$3:$C$202&lt;&gt;""),ROWS(A$3:A119))))&lt;&gt;"",IF(TRIM(INDEX($E$3:$E$202,_xlfn.AGGREGATE(15,6,(ROW($C$3:$C$202)-ROW($C$3)+1)/($C$3:$C$202&lt;&gt;""),ROWS(A$3:A119))))&lt;&gt;"",TRIM(INDEX($E$3:$E$202,_xlfn.AGGREGATE(15,6,(ROW($C$3:$C$202)-ROW($C$3)+1)/($C$3:$C$202&lt;&gt;""),ROWS(A$3:A119))))&amp;" ("&amp;TRIM(INDEX($D$3:$D$202,_xlfn.AGGREGATE(15,6,(ROW($C$3:$C$202)-ROW($C$3)+1)/($C$3:$C$202&lt;&gt;""),ROWS(A$3:A119))))&amp;")",TRIM(INDEX($D$3:$D$202,_xlfn.AGGREGATE(15,6,(ROW($C$3:$C$202)-ROW($C$3)+1)/($C$3:$C$202&lt;&gt;""),ROWS(A$3:A119))))),TRIM(INDEX($E$3:$E$202,_xlfn.AGGREGATE(15,6,(ROW($C$3:$C$202)-ROW($C$3)+1)/($C$3:$C$202&lt;&gt;""),ROWS(A$3:A119)))) )&amp;" "&amp;TRIM(INDEX($C$3:$C$202,_xlfn.AGGREGATE(15,6,(ROW($C$3:$C$202)-ROW($C$3)+1)/($C$3:$C$202&lt;&gt;""),ROWS(A$3:A119)))),"")</f>
        <v/>
      </c>
      <c r="AB119" s="48" t="str">
        <f>IFERROR(INDEX($A$3:$A$202,_xlfn.AGGREGATE(15,6,(ROW($C$3:$C$202)-ROW($C$3)+1)/($C$3:$C$202&lt;&gt;""),ROWS(A$3:A119))),"")</f>
        <v/>
      </c>
    </row>
    <row r="120" spans="1:28">
      <c r="A120" s="49">
        <f>ROWS(C$2:C119)</f>
        <v>118</v>
      </c>
      <c r="B120" s="103"/>
      <c r="C120" s="103"/>
      <c r="D120" s="103"/>
      <c r="E120" s="103"/>
      <c r="F120" s="108"/>
      <c r="G120" s="105"/>
      <c r="AA120" s="48" t="str">
        <f>IFERROR(IF(TRIM(INDEX($B$3:$B$202,_xlfn.AGGREGATE(15,6,(ROW($C$3:$C$202)-ROW($C$3)+1)/($C$3:$C$202&lt;&gt;""),ROWS(A$3:A120))))&lt;&gt;"",TRIM(INDEX($B$3:$B$202,_xlfn.AGGREGATE(15,6,(ROW($C$3:$C$202)-ROW($C$3)+1)/($C$3:$C$202&lt;&gt;""),ROWS(A$3:A120))))&amp;" ","")&amp;IF(TRIM(INDEX($D$3:$D$202,_xlfn.AGGREGATE(15,6,(ROW($C$3:$C$202)-ROW($C$3)+1)/($C$3:$C$202&lt;&gt;""),ROWS(A$3:A120))))&lt;&gt;"",IF(TRIM(INDEX($E$3:$E$202,_xlfn.AGGREGATE(15,6,(ROW($C$3:$C$202)-ROW($C$3)+1)/($C$3:$C$202&lt;&gt;""),ROWS(A$3:A120))))&lt;&gt;"",TRIM(INDEX($E$3:$E$202,_xlfn.AGGREGATE(15,6,(ROW($C$3:$C$202)-ROW($C$3)+1)/($C$3:$C$202&lt;&gt;""),ROWS(A$3:A120))))&amp;" ("&amp;TRIM(INDEX($D$3:$D$202,_xlfn.AGGREGATE(15,6,(ROW($C$3:$C$202)-ROW($C$3)+1)/($C$3:$C$202&lt;&gt;""),ROWS(A$3:A120))))&amp;")",TRIM(INDEX($D$3:$D$202,_xlfn.AGGREGATE(15,6,(ROW($C$3:$C$202)-ROW($C$3)+1)/($C$3:$C$202&lt;&gt;""),ROWS(A$3:A120))))),TRIM(INDEX($E$3:$E$202,_xlfn.AGGREGATE(15,6,(ROW($C$3:$C$202)-ROW($C$3)+1)/($C$3:$C$202&lt;&gt;""),ROWS(A$3:A120)))) )&amp;" "&amp;TRIM(INDEX($C$3:$C$202,_xlfn.AGGREGATE(15,6,(ROW($C$3:$C$202)-ROW($C$3)+1)/($C$3:$C$202&lt;&gt;""),ROWS(A$3:A120)))),"")</f>
        <v/>
      </c>
      <c r="AB120" s="48" t="str">
        <f>IFERROR(INDEX($A$3:$A$202,_xlfn.AGGREGATE(15,6,(ROW($C$3:$C$202)-ROW($C$3)+1)/($C$3:$C$202&lt;&gt;""),ROWS(A$3:A120))),"")</f>
        <v/>
      </c>
    </row>
    <row r="121" spans="1:28">
      <c r="A121" s="49">
        <f>ROWS(C$2:C120)</f>
        <v>119</v>
      </c>
      <c r="B121" s="103"/>
      <c r="C121" s="103"/>
      <c r="D121" s="103"/>
      <c r="E121" s="103"/>
      <c r="F121" s="108"/>
      <c r="G121" s="105"/>
      <c r="AA121" s="48" t="str">
        <f>IFERROR(IF(TRIM(INDEX($B$3:$B$202,_xlfn.AGGREGATE(15,6,(ROW($C$3:$C$202)-ROW($C$3)+1)/($C$3:$C$202&lt;&gt;""),ROWS(A$3:A121))))&lt;&gt;"",TRIM(INDEX($B$3:$B$202,_xlfn.AGGREGATE(15,6,(ROW($C$3:$C$202)-ROW($C$3)+1)/($C$3:$C$202&lt;&gt;""),ROWS(A$3:A121))))&amp;" ","")&amp;IF(TRIM(INDEX($D$3:$D$202,_xlfn.AGGREGATE(15,6,(ROW($C$3:$C$202)-ROW($C$3)+1)/($C$3:$C$202&lt;&gt;""),ROWS(A$3:A121))))&lt;&gt;"",IF(TRIM(INDEX($E$3:$E$202,_xlfn.AGGREGATE(15,6,(ROW($C$3:$C$202)-ROW($C$3)+1)/($C$3:$C$202&lt;&gt;""),ROWS(A$3:A121))))&lt;&gt;"",TRIM(INDEX($E$3:$E$202,_xlfn.AGGREGATE(15,6,(ROW($C$3:$C$202)-ROW($C$3)+1)/($C$3:$C$202&lt;&gt;""),ROWS(A$3:A121))))&amp;" ("&amp;TRIM(INDEX($D$3:$D$202,_xlfn.AGGREGATE(15,6,(ROW($C$3:$C$202)-ROW($C$3)+1)/($C$3:$C$202&lt;&gt;""),ROWS(A$3:A121))))&amp;")",TRIM(INDEX($D$3:$D$202,_xlfn.AGGREGATE(15,6,(ROW($C$3:$C$202)-ROW($C$3)+1)/($C$3:$C$202&lt;&gt;""),ROWS(A$3:A121))))),TRIM(INDEX($E$3:$E$202,_xlfn.AGGREGATE(15,6,(ROW($C$3:$C$202)-ROW($C$3)+1)/($C$3:$C$202&lt;&gt;""),ROWS(A$3:A121)))) )&amp;" "&amp;TRIM(INDEX($C$3:$C$202,_xlfn.AGGREGATE(15,6,(ROW($C$3:$C$202)-ROW($C$3)+1)/($C$3:$C$202&lt;&gt;""),ROWS(A$3:A121)))),"")</f>
        <v/>
      </c>
      <c r="AB121" s="48" t="str">
        <f>IFERROR(INDEX($A$3:$A$202,_xlfn.AGGREGATE(15,6,(ROW($C$3:$C$202)-ROW($C$3)+1)/($C$3:$C$202&lt;&gt;""),ROWS(A$3:A121))),"")</f>
        <v/>
      </c>
    </row>
    <row r="122" spans="1:28">
      <c r="A122" s="49">
        <f>ROWS(C$2:C121)</f>
        <v>120</v>
      </c>
      <c r="B122" s="103"/>
      <c r="C122" s="103"/>
      <c r="D122" s="103"/>
      <c r="E122" s="103"/>
      <c r="F122" s="108"/>
      <c r="G122" s="105"/>
      <c r="AA122" s="48" t="str">
        <f>IFERROR(IF(TRIM(INDEX($B$3:$B$202,_xlfn.AGGREGATE(15,6,(ROW($C$3:$C$202)-ROW($C$3)+1)/($C$3:$C$202&lt;&gt;""),ROWS(A$3:A122))))&lt;&gt;"",TRIM(INDEX($B$3:$B$202,_xlfn.AGGREGATE(15,6,(ROW($C$3:$C$202)-ROW($C$3)+1)/($C$3:$C$202&lt;&gt;""),ROWS(A$3:A122))))&amp;" ","")&amp;IF(TRIM(INDEX($D$3:$D$202,_xlfn.AGGREGATE(15,6,(ROW($C$3:$C$202)-ROW($C$3)+1)/($C$3:$C$202&lt;&gt;""),ROWS(A$3:A122))))&lt;&gt;"",IF(TRIM(INDEX($E$3:$E$202,_xlfn.AGGREGATE(15,6,(ROW($C$3:$C$202)-ROW($C$3)+1)/($C$3:$C$202&lt;&gt;""),ROWS(A$3:A122))))&lt;&gt;"",TRIM(INDEX($E$3:$E$202,_xlfn.AGGREGATE(15,6,(ROW($C$3:$C$202)-ROW($C$3)+1)/($C$3:$C$202&lt;&gt;""),ROWS(A$3:A122))))&amp;" ("&amp;TRIM(INDEX($D$3:$D$202,_xlfn.AGGREGATE(15,6,(ROW($C$3:$C$202)-ROW($C$3)+1)/($C$3:$C$202&lt;&gt;""),ROWS(A$3:A122))))&amp;")",TRIM(INDEX($D$3:$D$202,_xlfn.AGGREGATE(15,6,(ROW($C$3:$C$202)-ROW($C$3)+1)/($C$3:$C$202&lt;&gt;""),ROWS(A$3:A122))))),TRIM(INDEX($E$3:$E$202,_xlfn.AGGREGATE(15,6,(ROW($C$3:$C$202)-ROW($C$3)+1)/($C$3:$C$202&lt;&gt;""),ROWS(A$3:A122)))) )&amp;" "&amp;TRIM(INDEX($C$3:$C$202,_xlfn.AGGREGATE(15,6,(ROW($C$3:$C$202)-ROW($C$3)+1)/($C$3:$C$202&lt;&gt;""),ROWS(A$3:A122)))),"")</f>
        <v/>
      </c>
      <c r="AB122" s="48" t="str">
        <f>IFERROR(INDEX($A$3:$A$202,_xlfn.AGGREGATE(15,6,(ROW($C$3:$C$202)-ROW($C$3)+1)/($C$3:$C$202&lt;&gt;""),ROWS(A$3:A122))),"")</f>
        <v/>
      </c>
    </row>
    <row r="123" spans="1:28">
      <c r="A123" s="49">
        <f>ROWS(C$2:C122)</f>
        <v>121</v>
      </c>
      <c r="B123" s="103"/>
      <c r="C123" s="103"/>
      <c r="D123" s="103"/>
      <c r="E123" s="103"/>
      <c r="F123" s="108"/>
      <c r="G123" s="105"/>
      <c r="AA123" s="48" t="str">
        <f>IFERROR(IF(TRIM(INDEX($B$3:$B$202,_xlfn.AGGREGATE(15,6,(ROW($C$3:$C$202)-ROW($C$3)+1)/($C$3:$C$202&lt;&gt;""),ROWS(A$3:A123))))&lt;&gt;"",TRIM(INDEX($B$3:$B$202,_xlfn.AGGREGATE(15,6,(ROW($C$3:$C$202)-ROW($C$3)+1)/($C$3:$C$202&lt;&gt;""),ROWS(A$3:A123))))&amp;" ","")&amp;IF(TRIM(INDEX($D$3:$D$202,_xlfn.AGGREGATE(15,6,(ROW($C$3:$C$202)-ROW($C$3)+1)/($C$3:$C$202&lt;&gt;""),ROWS(A$3:A123))))&lt;&gt;"",IF(TRIM(INDEX($E$3:$E$202,_xlfn.AGGREGATE(15,6,(ROW($C$3:$C$202)-ROW($C$3)+1)/($C$3:$C$202&lt;&gt;""),ROWS(A$3:A123))))&lt;&gt;"",TRIM(INDEX($E$3:$E$202,_xlfn.AGGREGATE(15,6,(ROW($C$3:$C$202)-ROW($C$3)+1)/($C$3:$C$202&lt;&gt;""),ROWS(A$3:A123))))&amp;" ("&amp;TRIM(INDEX($D$3:$D$202,_xlfn.AGGREGATE(15,6,(ROW($C$3:$C$202)-ROW($C$3)+1)/($C$3:$C$202&lt;&gt;""),ROWS(A$3:A123))))&amp;")",TRIM(INDEX($D$3:$D$202,_xlfn.AGGREGATE(15,6,(ROW($C$3:$C$202)-ROW($C$3)+1)/($C$3:$C$202&lt;&gt;""),ROWS(A$3:A123))))),TRIM(INDEX($E$3:$E$202,_xlfn.AGGREGATE(15,6,(ROW($C$3:$C$202)-ROW($C$3)+1)/($C$3:$C$202&lt;&gt;""),ROWS(A$3:A123)))) )&amp;" "&amp;TRIM(INDEX($C$3:$C$202,_xlfn.AGGREGATE(15,6,(ROW($C$3:$C$202)-ROW($C$3)+1)/($C$3:$C$202&lt;&gt;""),ROWS(A$3:A123)))),"")</f>
        <v/>
      </c>
      <c r="AB123" s="48" t="str">
        <f>IFERROR(INDEX($A$3:$A$202,_xlfn.AGGREGATE(15,6,(ROW($C$3:$C$202)-ROW($C$3)+1)/($C$3:$C$202&lt;&gt;""),ROWS(A$3:A123))),"")</f>
        <v/>
      </c>
    </row>
    <row r="124" spans="1:28">
      <c r="A124" s="49">
        <f>ROWS(C$2:C123)</f>
        <v>122</v>
      </c>
      <c r="B124" s="103"/>
      <c r="C124" s="103"/>
      <c r="D124" s="103"/>
      <c r="E124" s="103"/>
      <c r="F124" s="108"/>
      <c r="G124" s="105"/>
      <c r="AA124" s="48" t="str">
        <f>IFERROR(IF(TRIM(INDEX($B$3:$B$202,_xlfn.AGGREGATE(15,6,(ROW($C$3:$C$202)-ROW($C$3)+1)/($C$3:$C$202&lt;&gt;""),ROWS(A$3:A124))))&lt;&gt;"",TRIM(INDEX($B$3:$B$202,_xlfn.AGGREGATE(15,6,(ROW($C$3:$C$202)-ROW($C$3)+1)/($C$3:$C$202&lt;&gt;""),ROWS(A$3:A124))))&amp;" ","")&amp;IF(TRIM(INDEX($D$3:$D$202,_xlfn.AGGREGATE(15,6,(ROW($C$3:$C$202)-ROW($C$3)+1)/($C$3:$C$202&lt;&gt;""),ROWS(A$3:A124))))&lt;&gt;"",IF(TRIM(INDEX($E$3:$E$202,_xlfn.AGGREGATE(15,6,(ROW($C$3:$C$202)-ROW($C$3)+1)/($C$3:$C$202&lt;&gt;""),ROWS(A$3:A124))))&lt;&gt;"",TRIM(INDEX($E$3:$E$202,_xlfn.AGGREGATE(15,6,(ROW($C$3:$C$202)-ROW($C$3)+1)/($C$3:$C$202&lt;&gt;""),ROWS(A$3:A124))))&amp;" ("&amp;TRIM(INDEX($D$3:$D$202,_xlfn.AGGREGATE(15,6,(ROW($C$3:$C$202)-ROW($C$3)+1)/($C$3:$C$202&lt;&gt;""),ROWS(A$3:A124))))&amp;")",TRIM(INDEX($D$3:$D$202,_xlfn.AGGREGATE(15,6,(ROW($C$3:$C$202)-ROW($C$3)+1)/($C$3:$C$202&lt;&gt;""),ROWS(A$3:A124))))),TRIM(INDEX($E$3:$E$202,_xlfn.AGGREGATE(15,6,(ROW($C$3:$C$202)-ROW($C$3)+1)/($C$3:$C$202&lt;&gt;""),ROWS(A$3:A124)))) )&amp;" "&amp;TRIM(INDEX($C$3:$C$202,_xlfn.AGGREGATE(15,6,(ROW($C$3:$C$202)-ROW($C$3)+1)/($C$3:$C$202&lt;&gt;""),ROWS(A$3:A124)))),"")</f>
        <v/>
      </c>
      <c r="AB124" s="48" t="str">
        <f>IFERROR(INDEX($A$3:$A$202,_xlfn.AGGREGATE(15,6,(ROW($C$3:$C$202)-ROW($C$3)+1)/($C$3:$C$202&lt;&gt;""),ROWS(A$3:A124))),"")</f>
        <v/>
      </c>
    </row>
    <row r="125" spans="1:28">
      <c r="A125" s="49">
        <f>ROWS(C$2:C124)</f>
        <v>123</v>
      </c>
      <c r="B125" s="103"/>
      <c r="C125" s="103"/>
      <c r="D125" s="103"/>
      <c r="E125" s="103"/>
      <c r="F125" s="108"/>
      <c r="G125" s="105"/>
      <c r="AA125" s="48" t="str">
        <f>IFERROR(IF(TRIM(INDEX($B$3:$B$202,_xlfn.AGGREGATE(15,6,(ROW($C$3:$C$202)-ROW($C$3)+1)/($C$3:$C$202&lt;&gt;""),ROWS(A$3:A125))))&lt;&gt;"",TRIM(INDEX($B$3:$B$202,_xlfn.AGGREGATE(15,6,(ROW($C$3:$C$202)-ROW($C$3)+1)/($C$3:$C$202&lt;&gt;""),ROWS(A$3:A125))))&amp;" ","")&amp;IF(TRIM(INDEX($D$3:$D$202,_xlfn.AGGREGATE(15,6,(ROW($C$3:$C$202)-ROW($C$3)+1)/($C$3:$C$202&lt;&gt;""),ROWS(A$3:A125))))&lt;&gt;"",IF(TRIM(INDEX($E$3:$E$202,_xlfn.AGGREGATE(15,6,(ROW($C$3:$C$202)-ROW($C$3)+1)/($C$3:$C$202&lt;&gt;""),ROWS(A$3:A125))))&lt;&gt;"",TRIM(INDEX($E$3:$E$202,_xlfn.AGGREGATE(15,6,(ROW($C$3:$C$202)-ROW($C$3)+1)/($C$3:$C$202&lt;&gt;""),ROWS(A$3:A125))))&amp;" ("&amp;TRIM(INDEX($D$3:$D$202,_xlfn.AGGREGATE(15,6,(ROW($C$3:$C$202)-ROW($C$3)+1)/($C$3:$C$202&lt;&gt;""),ROWS(A$3:A125))))&amp;")",TRIM(INDEX($D$3:$D$202,_xlfn.AGGREGATE(15,6,(ROW($C$3:$C$202)-ROW($C$3)+1)/($C$3:$C$202&lt;&gt;""),ROWS(A$3:A125))))),TRIM(INDEX($E$3:$E$202,_xlfn.AGGREGATE(15,6,(ROW($C$3:$C$202)-ROW($C$3)+1)/($C$3:$C$202&lt;&gt;""),ROWS(A$3:A125)))) )&amp;" "&amp;TRIM(INDEX($C$3:$C$202,_xlfn.AGGREGATE(15,6,(ROW($C$3:$C$202)-ROW($C$3)+1)/($C$3:$C$202&lt;&gt;""),ROWS(A$3:A125)))),"")</f>
        <v/>
      </c>
      <c r="AB125" s="48" t="str">
        <f>IFERROR(INDEX($A$3:$A$202,_xlfn.AGGREGATE(15,6,(ROW($C$3:$C$202)-ROW($C$3)+1)/($C$3:$C$202&lt;&gt;""),ROWS(A$3:A125))),"")</f>
        <v/>
      </c>
    </row>
    <row r="126" spans="1:28">
      <c r="A126" s="49">
        <f>ROWS(C$2:C125)</f>
        <v>124</v>
      </c>
      <c r="B126" s="103"/>
      <c r="C126" s="103"/>
      <c r="D126" s="103"/>
      <c r="E126" s="103"/>
      <c r="F126" s="108"/>
      <c r="G126" s="105"/>
      <c r="AA126" s="48" t="str">
        <f>IFERROR(IF(TRIM(INDEX($B$3:$B$202,_xlfn.AGGREGATE(15,6,(ROW($C$3:$C$202)-ROW($C$3)+1)/($C$3:$C$202&lt;&gt;""),ROWS(A$3:A126))))&lt;&gt;"",TRIM(INDEX($B$3:$B$202,_xlfn.AGGREGATE(15,6,(ROW($C$3:$C$202)-ROW($C$3)+1)/($C$3:$C$202&lt;&gt;""),ROWS(A$3:A126))))&amp;" ","")&amp;IF(TRIM(INDEX($D$3:$D$202,_xlfn.AGGREGATE(15,6,(ROW($C$3:$C$202)-ROW($C$3)+1)/($C$3:$C$202&lt;&gt;""),ROWS(A$3:A126))))&lt;&gt;"",IF(TRIM(INDEX($E$3:$E$202,_xlfn.AGGREGATE(15,6,(ROW($C$3:$C$202)-ROW($C$3)+1)/($C$3:$C$202&lt;&gt;""),ROWS(A$3:A126))))&lt;&gt;"",TRIM(INDEX($E$3:$E$202,_xlfn.AGGREGATE(15,6,(ROW($C$3:$C$202)-ROW($C$3)+1)/($C$3:$C$202&lt;&gt;""),ROWS(A$3:A126))))&amp;" ("&amp;TRIM(INDEX($D$3:$D$202,_xlfn.AGGREGATE(15,6,(ROW($C$3:$C$202)-ROW($C$3)+1)/($C$3:$C$202&lt;&gt;""),ROWS(A$3:A126))))&amp;")",TRIM(INDEX($D$3:$D$202,_xlfn.AGGREGATE(15,6,(ROW($C$3:$C$202)-ROW($C$3)+1)/($C$3:$C$202&lt;&gt;""),ROWS(A$3:A126))))),TRIM(INDEX($E$3:$E$202,_xlfn.AGGREGATE(15,6,(ROW($C$3:$C$202)-ROW($C$3)+1)/($C$3:$C$202&lt;&gt;""),ROWS(A$3:A126)))) )&amp;" "&amp;TRIM(INDEX($C$3:$C$202,_xlfn.AGGREGATE(15,6,(ROW($C$3:$C$202)-ROW($C$3)+1)/($C$3:$C$202&lt;&gt;""),ROWS(A$3:A126)))),"")</f>
        <v/>
      </c>
      <c r="AB126" s="48" t="str">
        <f>IFERROR(INDEX($A$3:$A$202,_xlfn.AGGREGATE(15,6,(ROW($C$3:$C$202)-ROW($C$3)+1)/($C$3:$C$202&lt;&gt;""),ROWS(A$3:A126))),"")</f>
        <v/>
      </c>
    </row>
    <row r="127" spans="1:28">
      <c r="A127" s="49">
        <f>ROWS(C$2:C126)</f>
        <v>125</v>
      </c>
      <c r="B127" s="103"/>
      <c r="C127" s="103"/>
      <c r="D127" s="103"/>
      <c r="E127" s="103"/>
      <c r="F127" s="108"/>
      <c r="G127" s="105"/>
      <c r="AA127" s="48" t="str">
        <f>IFERROR(IF(TRIM(INDEX($B$3:$B$202,_xlfn.AGGREGATE(15,6,(ROW($C$3:$C$202)-ROW($C$3)+1)/($C$3:$C$202&lt;&gt;""),ROWS(A$3:A127))))&lt;&gt;"",TRIM(INDEX($B$3:$B$202,_xlfn.AGGREGATE(15,6,(ROW($C$3:$C$202)-ROW($C$3)+1)/($C$3:$C$202&lt;&gt;""),ROWS(A$3:A127))))&amp;" ","")&amp;IF(TRIM(INDEX($D$3:$D$202,_xlfn.AGGREGATE(15,6,(ROW($C$3:$C$202)-ROW($C$3)+1)/($C$3:$C$202&lt;&gt;""),ROWS(A$3:A127))))&lt;&gt;"",IF(TRIM(INDEX($E$3:$E$202,_xlfn.AGGREGATE(15,6,(ROW($C$3:$C$202)-ROW($C$3)+1)/($C$3:$C$202&lt;&gt;""),ROWS(A$3:A127))))&lt;&gt;"",TRIM(INDEX($E$3:$E$202,_xlfn.AGGREGATE(15,6,(ROW($C$3:$C$202)-ROW($C$3)+1)/($C$3:$C$202&lt;&gt;""),ROWS(A$3:A127))))&amp;" ("&amp;TRIM(INDEX($D$3:$D$202,_xlfn.AGGREGATE(15,6,(ROW($C$3:$C$202)-ROW($C$3)+1)/($C$3:$C$202&lt;&gt;""),ROWS(A$3:A127))))&amp;")",TRIM(INDEX($D$3:$D$202,_xlfn.AGGREGATE(15,6,(ROW($C$3:$C$202)-ROW($C$3)+1)/($C$3:$C$202&lt;&gt;""),ROWS(A$3:A127))))),TRIM(INDEX($E$3:$E$202,_xlfn.AGGREGATE(15,6,(ROW($C$3:$C$202)-ROW($C$3)+1)/($C$3:$C$202&lt;&gt;""),ROWS(A$3:A127)))) )&amp;" "&amp;TRIM(INDEX($C$3:$C$202,_xlfn.AGGREGATE(15,6,(ROW($C$3:$C$202)-ROW($C$3)+1)/($C$3:$C$202&lt;&gt;""),ROWS(A$3:A127)))),"")</f>
        <v/>
      </c>
      <c r="AB127" s="48" t="str">
        <f>IFERROR(INDEX($A$3:$A$202,_xlfn.AGGREGATE(15,6,(ROW($C$3:$C$202)-ROW($C$3)+1)/($C$3:$C$202&lt;&gt;""),ROWS(A$3:A127))),"")</f>
        <v/>
      </c>
    </row>
    <row r="128" spans="1:28">
      <c r="A128" s="49">
        <f>ROWS(C$2:C127)</f>
        <v>126</v>
      </c>
      <c r="B128" s="103"/>
      <c r="C128" s="103"/>
      <c r="D128" s="103"/>
      <c r="E128" s="103"/>
      <c r="F128" s="108"/>
      <c r="G128" s="105"/>
      <c r="AA128" s="48" t="str">
        <f>IFERROR(IF(TRIM(INDEX($B$3:$B$202,_xlfn.AGGREGATE(15,6,(ROW($C$3:$C$202)-ROW($C$3)+1)/($C$3:$C$202&lt;&gt;""),ROWS(A$3:A128))))&lt;&gt;"",TRIM(INDEX($B$3:$B$202,_xlfn.AGGREGATE(15,6,(ROW($C$3:$C$202)-ROW($C$3)+1)/($C$3:$C$202&lt;&gt;""),ROWS(A$3:A128))))&amp;" ","")&amp;IF(TRIM(INDEX($D$3:$D$202,_xlfn.AGGREGATE(15,6,(ROW($C$3:$C$202)-ROW($C$3)+1)/($C$3:$C$202&lt;&gt;""),ROWS(A$3:A128))))&lt;&gt;"",IF(TRIM(INDEX($E$3:$E$202,_xlfn.AGGREGATE(15,6,(ROW($C$3:$C$202)-ROW($C$3)+1)/($C$3:$C$202&lt;&gt;""),ROWS(A$3:A128))))&lt;&gt;"",TRIM(INDEX($E$3:$E$202,_xlfn.AGGREGATE(15,6,(ROW($C$3:$C$202)-ROW($C$3)+1)/($C$3:$C$202&lt;&gt;""),ROWS(A$3:A128))))&amp;" ("&amp;TRIM(INDEX($D$3:$D$202,_xlfn.AGGREGATE(15,6,(ROW($C$3:$C$202)-ROW($C$3)+1)/($C$3:$C$202&lt;&gt;""),ROWS(A$3:A128))))&amp;")",TRIM(INDEX($D$3:$D$202,_xlfn.AGGREGATE(15,6,(ROW($C$3:$C$202)-ROW($C$3)+1)/($C$3:$C$202&lt;&gt;""),ROWS(A$3:A128))))),TRIM(INDEX($E$3:$E$202,_xlfn.AGGREGATE(15,6,(ROW($C$3:$C$202)-ROW($C$3)+1)/($C$3:$C$202&lt;&gt;""),ROWS(A$3:A128)))) )&amp;" "&amp;TRIM(INDEX($C$3:$C$202,_xlfn.AGGREGATE(15,6,(ROW($C$3:$C$202)-ROW($C$3)+1)/($C$3:$C$202&lt;&gt;""),ROWS(A$3:A128)))),"")</f>
        <v/>
      </c>
      <c r="AB128" s="48" t="str">
        <f>IFERROR(INDEX($A$3:$A$202,_xlfn.AGGREGATE(15,6,(ROW($C$3:$C$202)-ROW($C$3)+1)/($C$3:$C$202&lt;&gt;""),ROWS(A$3:A128))),"")</f>
        <v/>
      </c>
    </row>
    <row r="129" spans="1:28">
      <c r="A129" s="49">
        <f>ROWS(C$2:C128)</f>
        <v>127</v>
      </c>
      <c r="B129" s="103"/>
      <c r="C129" s="103"/>
      <c r="D129" s="103"/>
      <c r="E129" s="103"/>
      <c r="F129" s="108"/>
      <c r="G129" s="105"/>
      <c r="AA129" s="48" t="str">
        <f>IFERROR(IF(TRIM(INDEX($B$3:$B$202,_xlfn.AGGREGATE(15,6,(ROW($C$3:$C$202)-ROW($C$3)+1)/($C$3:$C$202&lt;&gt;""),ROWS(A$3:A129))))&lt;&gt;"",TRIM(INDEX($B$3:$B$202,_xlfn.AGGREGATE(15,6,(ROW($C$3:$C$202)-ROW($C$3)+1)/($C$3:$C$202&lt;&gt;""),ROWS(A$3:A129))))&amp;" ","")&amp;IF(TRIM(INDEX($D$3:$D$202,_xlfn.AGGREGATE(15,6,(ROW($C$3:$C$202)-ROW($C$3)+1)/($C$3:$C$202&lt;&gt;""),ROWS(A$3:A129))))&lt;&gt;"",IF(TRIM(INDEX($E$3:$E$202,_xlfn.AGGREGATE(15,6,(ROW($C$3:$C$202)-ROW($C$3)+1)/($C$3:$C$202&lt;&gt;""),ROWS(A$3:A129))))&lt;&gt;"",TRIM(INDEX($E$3:$E$202,_xlfn.AGGREGATE(15,6,(ROW($C$3:$C$202)-ROW($C$3)+1)/($C$3:$C$202&lt;&gt;""),ROWS(A$3:A129))))&amp;" ("&amp;TRIM(INDEX($D$3:$D$202,_xlfn.AGGREGATE(15,6,(ROW($C$3:$C$202)-ROW($C$3)+1)/($C$3:$C$202&lt;&gt;""),ROWS(A$3:A129))))&amp;")",TRIM(INDEX($D$3:$D$202,_xlfn.AGGREGATE(15,6,(ROW($C$3:$C$202)-ROW($C$3)+1)/($C$3:$C$202&lt;&gt;""),ROWS(A$3:A129))))),TRIM(INDEX($E$3:$E$202,_xlfn.AGGREGATE(15,6,(ROW($C$3:$C$202)-ROW($C$3)+1)/($C$3:$C$202&lt;&gt;""),ROWS(A$3:A129)))) )&amp;" "&amp;TRIM(INDEX($C$3:$C$202,_xlfn.AGGREGATE(15,6,(ROW($C$3:$C$202)-ROW($C$3)+1)/($C$3:$C$202&lt;&gt;""),ROWS(A$3:A129)))),"")</f>
        <v/>
      </c>
      <c r="AB129" s="48" t="str">
        <f>IFERROR(INDEX($A$3:$A$202,_xlfn.AGGREGATE(15,6,(ROW($C$3:$C$202)-ROW($C$3)+1)/($C$3:$C$202&lt;&gt;""),ROWS(A$3:A129))),"")</f>
        <v/>
      </c>
    </row>
    <row r="130" spans="1:28">
      <c r="A130" s="49">
        <f>ROWS(C$2:C129)</f>
        <v>128</v>
      </c>
      <c r="B130" s="103"/>
      <c r="C130" s="103"/>
      <c r="D130" s="103"/>
      <c r="E130" s="103"/>
      <c r="F130" s="108"/>
      <c r="G130" s="105"/>
      <c r="AA130" s="48" t="str">
        <f>IFERROR(IF(TRIM(INDEX($B$3:$B$202,_xlfn.AGGREGATE(15,6,(ROW($C$3:$C$202)-ROW($C$3)+1)/($C$3:$C$202&lt;&gt;""),ROWS(A$3:A130))))&lt;&gt;"",TRIM(INDEX($B$3:$B$202,_xlfn.AGGREGATE(15,6,(ROW($C$3:$C$202)-ROW($C$3)+1)/($C$3:$C$202&lt;&gt;""),ROWS(A$3:A130))))&amp;" ","")&amp;IF(TRIM(INDEX($D$3:$D$202,_xlfn.AGGREGATE(15,6,(ROW($C$3:$C$202)-ROW($C$3)+1)/($C$3:$C$202&lt;&gt;""),ROWS(A$3:A130))))&lt;&gt;"",IF(TRIM(INDEX($E$3:$E$202,_xlfn.AGGREGATE(15,6,(ROW($C$3:$C$202)-ROW($C$3)+1)/($C$3:$C$202&lt;&gt;""),ROWS(A$3:A130))))&lt;&gt;"",TRIM(INDEX($E$3:$E$202,_xlfn.AGGREGATE(15,6,(ROW($C$3:$C$202)-ROW($C$3)+1)/($C$3:$C$202&lt;&gt;""),ROWS(A$3:A130))))&amp;" ("&amp;TRIM(INDEX($D$3:$D$202,_xlfn.AGGREGATE(15,6,(ROW($C$3:$C$202)-ROW($C$3)+1)/($C$3:$C$202&lt;&gt;""),ROWS(A$3:A130))))&amp;")",TRIM(INDEX($D$3:$D$202,_xlfn.AGGREGATE(15,6,(ROW($C$3:$C$202)-ROW($C$3)+1)/($C$3:$C$202&lt;&gt;""),ROWS(A$3:A130))))),TRIM(INDEX($E$3:$E$202,_xlfn.AGGREGATE(15,6,(ROW($C$3:$C$202)-ROW($C$3)+1)/($C$3:$C$202&lt;&gt;""),ROWS(A$3:A130)))) )&amp;" "&amp;TRIM(INDEX($C$3:$C$202,_xlfn.AGGREGATE(15,6,(ROW($C$3:$C$202)-ROW($C$3)+1)/($C$3:$C$202&lt;&gt;""),ROWS(A$3:A130)))),"")</f>
        <v/>
      </c>
      <c r="AB130" s="48" t="str">
        <f>IFERROR(INDEX($A$3:$A$202,_xlfn.AGGREGATE(15,6,(ROW($C$3:$C$202)-ROW($C$3)+1)/($C$3:$C$202&lt;&gt;""),ROWS(A$3:A130))),"")</f>
        <v/>
      </c>
    </row>
    <row r="131" spans="1:28">
      <c r="A131" s="49">
        <f>ROWS(C$2:C130)</f>
        <v>129</v>
      </c>
      <c r="B131" s="103"/>
      <c r="C131" s="103"/>
      <c r="D131" s="103"/>
      <c r="E131" s="103"/>
      <c r="F131" s="108"/>
      <c r="G131" s="105"/>
      <c r="AA131" s="48" t="str">
        <f>IFERROR(IF(TRIM(INDEX($B$3:$B$202,_xlfn.AGGREGATE(15,6,(ROW($C$3:$C$202)-ROW($C$3)+1)/($C$3:$C$202&lt;&gt;""),ROWS(A$3:A131))))&lt;&gt;"",TRIM(INDEX($B$3:$B$202,_xlfn.AGGREGATE(15,6,(ROW($C$3:$C$202)-ROW($C$3)+1)/($C$3:$C$202&lt;&gt;""),ROWS(A$3:A131))))&amp;" ","")&amp;IF(TRIM(INDEX($D$3:$D$202,_xlfn.AGGREGATE(15,6,(ROW($C$3:$C$202)-ROW($C$3)+1)/($C$3:$C$202&lt;&gt;""),ROWS(A$3:A131))))&lt;&gt;"",IF(TRIM(INDEX($E$3:$E$202,_xlfn.AGGREGATE(15,6,(ROW($C$3:$C$202)-ROW($C$3)+1)/($C$3:$C$202&lt;&gt;""),ROWS(A$3:A131))))&lt;&gt;"",TRIM(INDEX($E$3:$E$202,_xlfn.AGGREGATE(15,6,(ROW($C$3:$C$202)-ROW($C$3)+1)/($C$3:$C$202&lt;&gt;""),ROWS(A$3:A131))))&amp;" ("&amp;TRIM(INDEX($D$3:$D$202,_xlfn.AGGREGATE(15,6,(ROW($C$3:$C$202)-ROW($C$3)+1)/($C$3:$C$202&lt;&gt;""),ROWS(A$3:A131))))&amp;")",TRIM(INDEX($D$3:$D$202,_xlfn.AGGREGATE(15,6,(ROW($C$3:$C$202)-ROW($C$3)+1)/($C$3:$C$202&lt;&gt;""),ROWS(A$3:A131))))),TRIM(INDEX($E$3:$E$202,_xlfn.AGGREGATE(15,6,(ROW($C$3:$C$202)-ROW($C$3)+1)/($C$3:$C$202&lt;&gt;""),ROWS(A$3:A131)))) )&amp;" "&amp;TRIM(INDEX($C$3:$C$202,_xlfn.AGGREGATE(15,6,(ROW($C$3:$C$202)-ROW($C$3)+1)/($C$3:$C$202&lt;&gt;""),ROWS(A$3:A131)))),"")</f>
        <v/>
      </c>
      <c r="AB131" s="48" t="str">
        <f>IFERROR(INDEX($A$3:$A$202,_xlfn.AGGREGATE(15,6,(ROW($C$3:$C$202)-ROW($C$3)+1)/($C$3:$C$202&lt;&gt;""),ROWS(A$3:A131))),"")</f>
        <v/>
      </c>
    </row>
    <row r="132" spans="1:28">
      <c r="A132" s="49">
        <f>ROWS(C$2:C131)</f>
        <v>130</v>
      </c>
      <c r="B132" s="103"/>
      <c r="C132" s="103"/>
      <c r="D132" s="103"/>
      <c r="E132" s="103"/>
      <c r="F132" s="108"/>
      <c r="G132" s="105"/>
      <c r="AA132" s="48" t="str">
        <f>IFERROR(IF(TRIM(INDEX($B$3:$B$202,_xlfn.AGGREGATE(15,6,(ROW($C$3:$C$202)-ROW($C$3)+1)/($C$3:$C$202&lt;&gt;""),ROWS(A$3:A132))))&lt;&gt;"",TRIM(INDEX($B$3:$B$202,_xlfn.AGGREGATE(15,6,(ROW($C$3:$C$202)-ROW($C$3)+1)/($C$3:$C$202&lt;&gt;""),ROWS(A$3:A132))))&amp;" ","")&amp;IF(TRIM(INDEX($D$3:$D$202,_xlfn.AGGREGATE(15,6,(ROW($C$3:$C$202)-ROW($C$3)+1)/($C$3:$C$202&lt;&gt;""),ROWS(A$3:A132))))&lt;&gt;"",IF(TRIM(INDEX($E$3:$E$202,_xlfn.AGGREGATE(15,6,(ROW($C$3:$C$202)-ROW($C$3)+1)/($C$3:$C$202&lt;&gt;""),ROWS(A$3:A132))))&lt;&gt;"",TRIM(INDEX($E$3:$E$202,_xlfn.AGGREGATE(15,6,(ROW($C$3:$C$202)-ROW($C$3)+1)/($C$3:$C$202&lt;&gt;""),ROWS(A$3:A132))))&amp;" ("&amp;TRIM(INDEX($D$3:$D$202,_xlfn.AGGREGATE(15,6,(ROW($C$3:$C$202)-ROW($C$3)+1)/($C$3:$C$202&lt;&gt;""),ROWS(A$3:A132))))&amp;")",TRIM(INDEX($D$3:$D$202,_xlfn.AGGREGATE(15,6,(ROW($C$3:$C$202)-ROW($C$3)+1)/($C$3:$C$202&lt;&gt;""),ROWS(A$3:A132))))),TRIM(INDEX($E$3:$E$202,_xlfn.AGGREGATE(15,6,(ROW($C$3:$C$202)-ROW($C$3)+1)/($C$3:$C$202&lt;&gt;""),ROWS(A$3:A132)))) )&amp;" "&amp;TRIM(INDEX($C$3:$C$202,_xlfn.AGGREGATE(15,6,(ROW($C$3:$C$202)-ROW($C$3)+1)/($C$3:$C$202&lt;&gt;""),ROWS(A$3:A132)))),"")</f>
        <v/>
      </c>
      <c r="AB132" s="48" t="str">
        <f>IFERROR(INDEX($A$3:$A$202,_xlfn.AGGREGATE(15,6,(ROW($C$3:$C$202)-ROW($C$3)+1)/($C$3:$C$202&lt;&gt;""),ROWS(A$3:A132))),"")</f>
        <v/>
      </c>
    </row>
    <row r="133" spans="1:28">
      <c r="A133" s="49">
        <f>ROWS(C$2:C132)</f>
        <v>131</v>
      </c>
      <c r="B133" s="103"/>
      <c r="C133" s="103"/>
      <c r="D133" s="103"/>
      <c r="E133" s="103"/>
      <c r="F133" s="108"/>
      <c r="G133" s="105"/>
      <c r="AA133" s="48" t="str">
        <f>IFERROR(IF(TRIM(INDEX($B$3:$B$202,_xlfn.AGGREGATE(15,6,(ROW($C$3:$C$202)-ROW($C$3)+1)/($C$3:$C$202&lt;&gt;""),ROWS(A$3:A133))))&lt;&gt;"",TRIM(INDEX($B$3:$B$202,_xlfn.AGGREGATE(15,6,(ROW($C$3:$C$202)-ROW($C$3)+1)/($C$3:$C$202&lt;&gt;""),ROWS(A$3:A133))))&amp;" ","")&amp;IF(TRIM(INDEX($D$3:$D$202,_xlfn.AGGREGATE(15,6,(ROW($C$3:$C$202)-ROW($C$3)+1)/($C$3:$C$202&lt;&gt;""),ROWS(A$3:A133))))&lt;&gt;"",IF(TRIM(INDEX($E$3:$E$202,_xlfn.AGGREGATE(15,6,(ROW($C$3:$C$202)-ROW($C$3)+1)/($C$3:$C$202&lt;&gt;""),ROWS(A$3:A133))))&lt;&gt;"",TRIM(INDEX($E$3:$E$202,_xlfn.AGGREGATE(15,6,(ROW($C$3:$C$202)-ROW($C$3)+1)/($C$3:$C$202&lt;&gt;""),ROWS(A$3:A133))))&amp;" ("&amp;TRIM(INDEX($D$3:$D$202,_xlfn.AGGREGATE(15,6,(ROW($C$3:$C$202)-ROW($C$3)+1)/($C$3:$C$202&lt;&gt;""),ROWS(A$3:A133))))&amp;")",TRIM(INDEX($D$3:$D$202,_xlfn.AGGREGATE(15,6,(ROW($C$3:$C$202)-ROW($C$3)+1)/($C$3:$C$202&lt;&gt;""),ROWS(A$3:A133))))),TRIM(INDEX($E$3:$E$202,_xlfn.AGGREGATE(15,6,(ROW($C$3:$C$202)-ROW($C$3)+1)/($C$3:$C$202&lt;&gt;""),ROWS(A$3:A133)))) )&amp;" "&amp;TRIM(INDEX($C$3:$C$202,_xlfn.AGGREGATE(15,6,(ROW($C$3:$C$202)-ROW($C$3)+1)/($C$3:$C$202&lt;&gt;""),ROWS(A$3:A133)))),"")</f>
        <v/>
      </c>
      <c r="AB133" s="48" t="str">
        <f>IFERROR(INDEX($A$3:$A$202,_xlfn.AGGREGATE(15,6,(ROW($C$3:$C$202)-ROW($C$3)+1)/($C$3:$C$202&lt;&gt;""),ROWS(A$3:A133))),"")</f>
        <v/>
      </c>
    </row>
    <row r="134" spans="1:28">
      <c r="A134" s="49">
        <f>ROWS(C$2:C133)</f>
        <v>132</v>
      </c>
      <c r="B134" s="103"/>
      <c r="C134" s="103"/>
      <c r="D134" s="103"/>
      <c r="E134" s="103"/>
      <c r="F134" s="108"/>
      <c r="G134" s="105"/>
      <c r="AA134" s="48" t="str">
        <f>IFERROR(IF(TRIM(INDEX($B$3:$B$202,_xlfn.AGGREGATE(15,6,(ROW($C$3:$C$202)-ROW($C$3)+1)/($C$3:$C$202&lt;&gt;""),ROWS(A$3:A134))))&lt;&gt;"",TRIM(INDEX($B$3:$B$202,_xlfn.AGGREGATE(15,6,(ROW($C$3:$C$202)-ROW($C$3)+1)/($C$3:$C$202&lt;&gt;""),ROWS(A$3:A134))))&amp;" ","")&amp;IF(TRIM(INDEX($D$3:$D$202,_xlfn.AGGREGATE(15,6,(ROW($C$3:$C$202)-ROW($C$3)+1)/($C$3:$C$202&lt;&gt;""),ROWS(A$3:A134))))&lt;&gt;"",IF(TRIM(INDEX($E$3:$E$202,_xlfn.AGGREGATE(15,6,(ROW($C$3:$C$202)-ROW($C$3)+1)/($C$3:$C$202&lt;&gt;""),ROWS(A$3:A134))))&lt;&gt;"",TRIM(INDEX($E$3:$E$202,_xlfn.AGGREGATE(15,6,(ROW($C$3:$C$202)-ROW($C$3)+1)/($C$3:$C$202&lt;&gt;""),ROWS(A$3:A134))))&amp;" ("&amp;TRIM(INDEX($D$3:$D$202,_xlfn.AGGREGATE(15,6,(ROW($C$3:$C$202)-ROW($C$3)+1)/($C$3:$C$202&lt;&gt;""),ROWS(A$3:A134))))&amp;")",TRIM(INDEX($D$3:$D$202,_xlfn.AGGREGATE(15,6,(ROW($C$3:$C$202)-ROW($C$3)+1)/($C$3:$C$202&lt;&gt;""),ROWS(A$3:A134))))),TRIM(INDEX($E$3:$E$202,_xlfn.AGGREGATE(15,6,(ROW($C$3:$C$202)-ROW($C$3)+1)/($C$3:$C$202&lt;&gt;""),ROWS(A$3:A134)))) )&amp;" "&amp;TRIM(INDEX($C$3:$C$202,_xlfn.AGGREGATE(15,6,(ROW($C$3:$C$202)-ROW($C$3)+1)/($C$3:$C$202&lt;&gt;""),ROWS(A$3:A134)))),"")</f>
        <v/>
      </c>
      <c r="AB134" s="48" t="str">
        <f>IFERROR(INDEX($A$3:$A$202,_xlfn.AGGREGATE(15,6,(ROW($C$3:$C$202)-ROW($C$3)+1)/($C$3:$C$202&lt;&gt;""),ROWS(A$3:A134))),"")</f>
        <v/>
      </c>
    </row>
    <row r="135" spans="1:28">
      <c r="A135" s="49">
        <f>ROWS(C$2:C134)</f>
        <v>133</v>
      </c>
      <c r="B135" s="103"/>
      <c r="C135" s="103"/>
      <c r="D135" s="103"/>
      <c r="E135" s="103"/>
      <c r="F135" s="108"/>
      <c r="G135" s="105"/>
      <c r="AA135" s="48" t="str">
        <f>IFERROR(IF(TRIM(INDEX($B$3:$B$202,_xlfn.AGGREGATE(15,6,(ROW($C$3:$C$202)-ROW($C$3)+1)/($C$3:$C$202&lt;&gt;""),ROWS(A$3:A135))))&lt;&gt;"",TRIM(INDEX($B$3:$B$202,_xlfn.AGGREGATE(15,6,(ROW($C$3:$C$202)-ROW($C$3)+1)/($C$3:$C$202&lt;&gt;""),ROWS(A$3:A135))))&amp;" ","")&amp;IF(TRIM(INDEX($D$3:$D$202,_xlfn.AGGREGATE(15,6,(ROW($C$3:$C$202)-ROW($C$3)+1)/($C$3:$C$202&lt;&gt;""),ROWS(A$3:A135))))&lt;&gt;"",IF(TRIM(INDEX($E$3:$E$202,_xlfn.AGGREGATE(15,6,(ROW($C$3:$C$202)-ROW($C$3)+1)/($C$3:$C$202&lt;&gt;""),ROWS(A$3:A135))))&lt;&gt;"",TRIM(INDEX($E$3:$E$202,_xlfn.AGGREGATE(15,6,(ROW($C$3:$C$202)-ROW($C$3)+1)/($C$3:$C$202&lt;&gt;""),ROWS(A$3:A135))))&amp;" ("&amp;TRIM(INDEX($D$3:$D$202,_xlfn.AGGREGATE(15,6,(ROW($C$3:$C$202)-ROW($C$3)+1)/($C$3:$C$202&lt;&gt;""),ROWS(A$3:A135))))&amp;")",TRIM(INDEX($D$3:$D$202,_xlfn.AGGREGATE(15,6,(ROW($C$3:$C$202)-ROW($C$3)+1)/($C$3:$C$202&lt;&gt;""),ROWS(A$3:A135))))),TRIM(INDEX($E$3:$E$202,_xlfn.AGGREGATE(15,6,(ROW($C$3:$C$202)-ROW($C$3)+1)/($C$3:$C$202&lt;&gt;""),ROWS(A$3:A135)))) )&amp;" "&amp;TRIM(INDEX($C$3:$C$202,_xlfn.AGGREGATE(15,6,(ROW($C$3:$C$202)-ROW($C$3)+1)/($C$3:$C$202&lt;&gt;""),ROWS(A$3:A135)))),"")</f>
        <v/>
      </c>
      <c r="AB135" s="48" t="str">
        <f>IFERROR(INDEX($A$3:$A$202,_xlfn.AGGREGATE(15,6,(ROW($C$3:$C$202)-ROW($C$3)+1)/($C$3:$C$202&lt;&gt;""),ROWS(A$3:A135))),"")</f>
        <v/>
      </c>
    </row>
    <row r="136" spans="1:28">
      <c r="A136" s="49">
        <f>ROWS(C$2:C135)</f>
        <v>134</v>
      </c>
      <c r="B136" s="103"/>
      <c r="C136" s="103"/>
      <c r="D136" s="103"/>
      <c r="E136" s="103"/>
      <c r="F136" s="108"/>
      <c r="G136" s="105"/>
      <c r="AA136" s="48" t="str">
        <f>IFERROR(IF(TRIM(INDEX($B$3:$B$202,_xlfn.AGGREGATE(15,6,(ROW($C$3:$C$202)-ROW($C$3)+1)/($C$3:$C$202&lt;&gt;""),ROWS(A$3:A136))))&lt;&gt;"",TRIM(INDEX($B$3:$B$202,_xlfn.AGGREGATE(15,6,(ROW($C$3:$C$202)-ROW($C$3)+1)/($C$3:$C$202&lt;&gt;""),ROWS(A$3:A136))))&amp;" ","")&amp;IF(TRIM(INDEX($D$3:$D$202,_xlfn.AGGREGATE(15,6,(ROW($C$3:$C$202)-ROW($C$3)+1)/($C$3:$C$202&lt;&gt;""),ROWS(A$3:A136))))&lt;&gt;"",IF(TRIM(INDEX($E$3:$E$202,_xlfn.AGGREGATE(15,6,(ROW($C$3:$C$202)-ROW($C$3)+1)/($C$3:$C$202&lt;&gt;""),ROWS(A$3:A136))))&lt;&gt;"",TRIM(INDEX($E$3:$E$202,_xlfn.AGGREGATE(15,6,(ROW($C$3:$C$202)-ROW($C$3)+1)/($C$3:$C$202&lt;&gt;""),ROWS(A$3:A136))))&amp;" ("&amp;TRIM(INDEX($D$3:$D$202,_xlfn.AGGREGATE(15,6,(ROW($C$3:$C$202)-ROW($C$3)+1)/($C$3:$C$202&lt;&gt;""),ROWS(A$3:A136))))&amp;")",TRIM(INDEX($D$3:$D$202,_xlfn.AGGREGATE(15,6,(ROW($C$3:$C$202)-ROW($C$3)+1)/($C$3:$C$202&lt;&gt;""),ROWS(A$3:A136))))),TRIM(INDEX($E$3:$E$202,_xlfn.AGGREGATE(15,6,(ROW($C$3:$C$202)-ROW($C$3)+1)/($C$3:$C$202&lt;&gt;""),ROWS(A$3:A136)))) )&amp;" "&amp;TRIM(INDEX($C$3:$C$202,_xlfn.AGGREGATE(15,6,(ROW($C$3:$C$202)-ROW($C$3)+1)/($C$3:$C$202&lt;&gt;""),ROWS(A$3:A136)))),"")</f>
        <v/>
      </c>
      <c r="AB136" s="48" t="str">
        <f>IFERROR(INDEX($A$3:$A$202,_xlfn.AGGREGATE(15,6,(ROW($C$3:$C$202)-ROW($C$3)+1)/($C$3:$C$202&lt;&gt;""),ROWS(A$3:A136))),"")</f>
        <v/>
      </c>
    </row>
    <row r="137" spans="1:28">
      <c r="A137" s="49">
        <f>ROWS(C$2:C136)</f>
        <v>135</v>
      </c>
      <c r="B137" s="103"/>
      <c r="C137" s="103"/>
      <c r="D137" s="103"/>
      <c r="E137" s="103"/>
      <c r="F137" s="108"/>
      <c r="G137" s="105"/>
      <c r="AA137" s="48" t="str">
        <f>IFERROR(IF(TRIM(INDEX($B$3:$B$202,_xlfn.AGGREGATE(15,6,(ROW($C$3:$C$202)-ROW($C$3)+1)/($C$3:$C$202&lt;&gt;""),ROWS(A$3:A137))))&lt;&gt;"",TRIM(INDEX($B$3:$B$202,_xlfn.AGGREGATE(15,6,(ROW($C$3:$C$202)-ROW($C$3)+1)/($C$3:$C$202&lt;&gt;""),ROWS(A$3:A137))))&amp;" ","")&amp;IF(TRIM(INDEX($D$3:$D$202,_xlfn.AGGREGATE(15,6,(ROW($C$3:$C$202)-ROW($C$3)+1)/($C$3:$C$202&lt;&gt;""),ROWS(A$3:A137))))&lt;&gt;"",IF(TRIM(INDEX($E$3:$E$202,_xlfn.AGGREGATE(15,6,(ROW($C$3:$C$202)-ROW($C$3)+1)/($C$3:$C$202&lt;&gt;""),ROWS(A$3:A137))))&lt;&gt;"",TRIM(INDEX($E$3:$E$202,_xlfn.AGGREGATE(15,6,(ROW($C$3:$C$202)-ROW($C$3)+1)/($C$3:$C$202&lt;&gt;""),ROWS(A$3:A137))))&amp;" ("&amp;TRIM(INDEX($D$3:$D$202,_xlfn.AGGREGATE(15,6,(ROW($C$3:$C$202)-ROW($C$3)+1)/($C$3:$C$202&lt;&gt;""),ROWS(A$3:A137))))&amp;")",TRIM(INDEX($D$3:$D$202,_xlfn.AGGREGATE(15,6,(ROW($C$3:$C$202)-ROW($C$3)+1)/($C$3:$C$202&lt;&gt;""),ROWS(A$3:A137))))),TRIM(INDEX($E$3:$E$202,_xlfn.AGGREGATE(15,6,(ROW($C$3:$C$202)-ROW($C$3)+1)/($C$3:$C$202&lt;&gt;""),ROWS(A$3:A137)))) )&amp;" "&amp;TRIM(INDEX($C$3:$C$202,_xlfn.AGGREGATE(15,6,(ROW($C$3:$C$202)-ROW($C$3)+1)/($C$3:$C$202&lt;&gt;""),ROWS(A$3:A137)))),"")</f>
        <v/>
      </c>
      <c r="AB137" s="48" t="str">
        <f>IFERROR(INDEX($A$3:$A$202,_xlfn.AGGREGATE(15,6,(ROW($C$3:$C$202)-ROW($C$3)+1)/($C$3:$C$202&lt;&gt;""),ROWS(A$3:A137))),"")</f>
        <v/>
      </c>
    </row>
    <row r="138" spans="1:28">
      <c r="A138" s="49">
        <f>ROWS(C$2:C137)</f>
        <v>136</v>
      </c>
      <c r="B138" s="103"/>
      <c r="C138" s="103"/>
      <c r="D138" s="103"/>
      <c r="E138" s="103"/>
      <c r="F138" s="108"/>
      <c r="G138" s="105"/>
      <c r="AA138" s="48" t="str">
        <f>IFERROR(IF(TRIM(INDEX($B$3:$B$202,_xlfn.AGGREGATE(15,6,(ROW($C$3:$C$202)-ROW($C$3)+1)/($C$3:$C$202&lt;&gt;""),ROWS(A$3:A138))))&lt;&gt;"",TRIM(INDEX($B$3:$B$202,_xlfn.AGGREGATE(15,6,(ROW($C$3:$C$202)-ROW($C$3)+1)/($C$3:$C$202&lt;&gt;""),ROWS(A$3:A138))))&amp;" ","")&amp;IF(TRIM(INDEX($D$3:$D$202,_xlfn.AGGREGATE(15,6,(ROW($C$3:$C$202)-ROW($C$3)+1)/($C$3:$C$202&lt;&gt;""),ROWS(A$3:A138))))&lt;&gt;"",IF(TRIM(INDEX($E$3:$E$202,_xlfn.AGGREGATE(15,6,(ROW($C$3:$C$202)-ROW($C$3)+1)/($C$3:$C$202&lt;&gt;""),ROWS(A$3:A138))))&lt;&gt;"",TRIM(INDEX($E$3:$E$202,_xlfn.AGGREGATE(15,6,(ROW($C$3:$C$202)-ROW($C$3)+1)/($C$3:$C$202&lt;&gt;""),ROWS(A$3:A138))))&amp;" ("&amp;TRIM(INDEX($D$3:$D$202,_xlfn.AGGREGATE(15,6,(ROW($C$3:$C$202)-ROW($C$3)+1)/($C$3:$C$202&lt;&gt;""),ROWS(A$3:A138))))&amp;")",TRIM(INDEX($D$3:$D$202,_xlfn.AGGREGATE(15,6,(ROW($C$3:$C$202)-ROW($C$3)+1)/($C$3:$C$202&lt;&gt;""),ROWS(A$3:A138))))),TRIM(INDEX($E$3:$E$202,_xlfn.AGGREGATE(15,6,(ROW($C$3:$C$202)-ROW($C$3)+1)/($C$3:$C$202&lt;&gt;""),ROWS(A$3:A138)))) )&amp;" "&amp;TRIM(INDEX($C$3:$C$202,_xlfn.AGGREGATE(15,6,(ROW($C$3:$C$202)-ROW($C$3)+1)/($C$3:$C$202&lt;&gt;""),ROWS(A$3:A138)))),"")</f>
        <v/>
      </c>
      <c r="AB138" s="48" t="str">
        <f>IFERROR(INDEX($A$3:$A$202,_xlfn.AGGREGATE(15,6,(ROW($C$3:$C$202)-ROW($C$3)+1)/($C$3:$C$202&lt;&gt;""),ROWS(A$3:A138))),"")</f>
        <v/>
      </c>
    </row>
    <row r="139" spans="1:28">
      <c r="A139" s="49">
        <f>ROWS(C$2:C138)</f>
        <v>137</v>
      </c>
      <c r="B139" s="103"/>
      <c r="C139" s="103"/>
      <c r="D139" s="103"/>
      <c r="E139" s="103"/>
      <c r="F139" s="108"/>
      <c r="G139" s="105"/>
      <c r="AA139" s="48" t="str">
        <f>IFERROR(IF(TRIM(INDEX($B$3:$B$202,_xlfn.AGGREGATE(15,6,(ROW($C$3:$C$202)-ROW($C$3)+1)/($C$3:$C$202&lt;&gt;""),ROWS(A$3:A139))))&lt;&gt;"",TRIM(INDEX($B$3:$B$202,_xlfn.AGGREGATE(15,6,(ROW($C$3:$C$202)-ROW($C$3)+1)/($C$3:$C$202&lt;&gt;""),ROWS(A$3:A139))))&amp;" ","")&amp;IF(TRIM(INDEX($D$3:$D$202,_xlfn.AGGREGATE(15,6,(ROW($C$3:$C$202)-ROW($C$3)+1)/($C$3:$C$202&lt;&gt;""),ROWS(A$3:A139))))&lt;&gt;"",IF(TRIM(INDEX($E$3:$E$202,_xlfn.AGGREGATE(15,6,(ROW($C$3:$C$202)-ROW($C$3)+1)/($C$3:$C$202&lt;&gt;""),ROWS(A$3:A139))))&lt;&gt;"",TRIM(INDEX($E$3:$E$202,_xlfn.AGGREGATE(15,6,(ROW($C$3:$C$202)-ROW($C$3)+1)/($C$3:$C$202&lt;&gt;""),ROWS(A$3:A139))))&amp;" ("&amp;TRIM(INDEX($D$3:$D$202,_xlfn.AGGREGATE(15,6,(ROW($C$3:$C$202)-ROW($C$3)+1)/($C$3:$C$202&lt;&gt;""),ROWS(A$3:A139))))&amp;")",TRIM(INDEX($D$3:$D$202,_xlfn.AGGREGATE(15,6,(ROW($C$3:$C$202)-ROW($C$3)+1)/($C$3:$C$202&lt;&gt;""),ROWS(A$3:A139))))),TRIM(INDEX($E$3:$E$202,_xlfn.AGGREGATE(15,6,(ROW($C$3:$C$202)-ROW($C$3)+1)/($C$3:$C$202&lt;&gt;""),ROWS(A$3:A139)))) )&amp;" "&amp;TRIM(INDEX($C$3:$C$202,_xlfn.AGGREGATE(15,6,(ROW($C$3:$C$202)-ROW($C$3)+1)/($C$3:$C$202&lt;&gt;""),ROWS(A$3:A139)))),"")</f>
        <v/>
      </c>
      <c r="AB139" s="48" t="str">
        <f>IFERROR(INDEX($A$3:$A$202,_xlfn.AGGREGATE(15,6,(ROW($C$3:$C$202)-ROW($C$3)+1)/($C$3:$C$202&lt;&gt;""),ROWS(A$3:A139))),"")</f>
        <v/>
      </c>
    </row>
    <row r="140" spans="1:28">
      <c r="A140" s="49">
        <f>ROWS(C$2:C139)</f>
        <v>138</v>
      </c>
      <c r="B140" s="103"/>
      <c r="C140" s="103"/>
      <c r="D140" s="103"/>
      <c r="E140" s="103"/>
      <c r="F140" s="108"/>
      <c r="G140" s="105"/>
      <c r="AA140" s="48" t="str">
        <f>IFERROR(IF(TRIM(INDEX($B$3:$B$202,_xlfn.AGGREGATE(15,6,(ROW($C$3:$C$202)-ROW($C$3)+1)/($C$3:$C$202&lt;&gt;""),ROWS(A$3:A140))))&lt;&gt;"",TRIM(INDEX($B$3:$B$202,_xlfn.AGGREGATE(15,6,(ROW($C$3:$C$202)-ROW($C$3)+1)/($C$3:$C$202&lt;&gt;""),ROWS(A$3:A140))))&amp;" ","")&amp;IF(TRIM(INDEX($D$3:$D$202,_xlfn.AGGREGATE(15,6,(ROW($C$3:$C$202)-ROW($C$3)+1)/($C$3:$C$202&lt;&gt;""),ROWS(A$3:A140))))&lt;&gt;"",IF(TRIM(INDEX($E$3:$E$202,_xlfn.AGGREGATE(15,6,(ROW($C$3:$C$202)-ROW($C$3)+1)/($C$3:$C$202&lt;&gt;""),ROWS(A$3:A140))))&lt;&gt;"",TRIM(INDEX($E$3:$E$202,_xlfn.AGGREGATE(15,6,(ROW($C$3:$C$202)-ROW($C$3)+1)/($C$3:$C$202&lt;&gt;""),ROWS(A$3:A140))))&amp;" ("&amp;TRIM(INDEX($D$3:$D$202,_xlfn.AGGREGATE(15,6,(ROW($C$3:$C$202)-ROW($C$3)+1)/($C$3:$C$202&lt;&gt;""),ROWS(A$3:A140))))&amp;")",TRIM(INDEX($D$3:$D$202,_xlfn.AGGREGATE(15,6,(ROW($C$3:$C$202)-ROW($C$3)+1)/($C$3:$C$202&lt;&gt;""),ROWS(A$3:A140))))),TRIM(INDEX($E$3:$E$202,_xlfn.AGGREGATE(15,6,(ROW($C$3:$C$202)-ROW($C$3)+1)/($C$3:$C$202&lt;&gt;""),ROWS(A$3:A140)))) )&amp;" "&amp;TRIM(INDEX($C$3:$C$202,_xlfn.AGGREGATE(15,6,(ROW($C$3:$C$202)-ROW($C$3)+1)/($C$3:$C$202&lt;&gt;""),ROWS(A$3:A140)))),"")</f>
        <v/>
      </c>
      <c r="AB140" s="48" t="str">
        <f>IFERROR(INDEX($A$3:$A$202,_xlfn.AGGREGATE(15,6,(ROW($C$3:$C$202)-ROW($C$3)+1)/($C$3:$C$202&lt;&gt;""),ROWS(A$3:A140))),"")</f>
        <v/>
      </c>
    </row>
    <row r="141" spans="1:28">
      <c r="A141" s="49">
        <f>ROWS(C$2:C140)</f>
        <v>139</v>
      </c>
      <c r="B141" s="103"/>
      <c r="C141" s="103"/>
      <c r="D141" s="103"/>
      <c r="E141" s="103"/>
      <c r="F141" s="108"/>
      <c r="G141" s="105"/>
      <c r="AA141" s="48" t="str">
        <f>IFERROR(IF(TRIM(INDEX($B$3:$B$202,_xlfn.AGGREGATE(15,6,(ROW($C$3:$C$202)-ROW($C$3)+1)/($C$3:$C$202&lt;&gt;""),ROWS(A$3:A141))))&lt;&gt;"",TRIM(INDEX($B$3:$B$202,_xlfn.AGGREGATE(15,6,(ROW($C$3:$C$202)-ROW($C$3)+1)/($C$3:$C$202&lt;&gt;""),ROWS(A$3:A141))))&amp;" ","")&amp;IF(TRIM(INDEX($D$3:$D$202,_xlfn.AGGREGATE(15,6,(ROW($C$3:$C$202)-ROW($C$3)+1)/($C$3:$C$202&lt;&gt;""),ROWS(A$3:A141))))&lt;&gt;"",IF(TRIM(INDEX($E$3:$E$202,_xlfn.AGGREGATE(15,6,(ROW($C$3:$C$202)-ROW($C$3)+1)/($C$3:$C$202&lt;&gt;""),ROWS(A$3:A141))))&lt;&gt;"",TRIM(INDEX($E$3:$E$202,_xlfn.AGGREGATE(15,6,(ROW($C$3:$C$202)-ROW($C$3)+1)/($C$3:$C$202&lt;&gt;""),ROWS(A$3:A141))))&amp;" ("&amp;TRIM(INDEX($D$3:$D$202,_xlfn.AGGREGATE(15,6,(ROW($C$3:$C$202)-ROW($C$3)+1)/($C$3:$C$202&lt;&gt;""),ROWS(A$3:A141))))&amp;")",TRIM(INDEX($D$3:$D$202,_xlfn.AGGREGATE(15,6,(ROW($C$3:$C$202)-ROW($C$3)+1)/($C$3:$C$202&lt;&gt;""),ROWS(A$3:A141))))),TRIM(INDEX($E$3:$E$202,_xlfn.AGGREGATE(15,6,(ROW($C$3:$C$202)-ROW($C$3)+1)/($C$3:$C$202&lt;&gt;""),ROWS(A$3:A141)))) )&amp;" "&amp;TRIM(INDEX($C$3:$C$202,_xlfn.AGGREGATE(15,6,(ROW($C$3:$C$202)-ROW($C$3)+1)/($C$3:$C$202&lt;&gt;""),ROWS(A$3:A141)))),"")</f>
        <v/>
      </c>
      <c r="AB141" s="48" t="str">
        <f>IFERROR(INDEX($A$3:$A$202,_xlfn.AGGREGATE(15,6,(ROW($C$3:$C$202)-ROW($C$3)+1)/($C$3:$C$202&lt;&gt;""),ROWS(A$3:A141))),"")</f>
        <v/>
      </c>
    </row>
    <row r="142" spans="1:28">
      <c r="A142" s="49">
        <f>ROWS(C$2:C141)</f>
        <v>140</v>
      </c>
      <c r="B142" s="103"/>
      <c r="C142" s="103"/>
      <c r="D142" s="103"/>
      <c r="E142" s="103"/>
      <c r="F142" s="108"/>
      <c r="G142" s="105"/>
      <c r="AA142" s="48" t="str">
        <f>IFERROR(IF(TRIM(INDEX($B$3:$B$202,_xlfn.AGGREGATE(15,6,(ROW($C$3:$C$202)-ROW($C$3)+1)/($C$3:$C$202&lt;&gt;""),ROWS(A$3:A142))))&lt;&gt;"",TRIM(INDEX($B$3:$B$202,_xlfn.AGGREGATE(15,6,(ROW($C$3:$C$202)-ROW($C$3)+1)/($C$3:$C$202&lt;&gt;""),ROWS(A$3:A142))))&amp;" ","")&amp;IF(TRIM(INDEX($D$3:$D$202,_xlfn.AGGREGATE(15,6,(ROW($C$3:$C$202)-ROW($C$3)+1)/($C$3:$C$202&lt;&gt;""),ROWS(A$3:A142))))&lt;&gt;"",IF(TRIM(INDEX($E$3:$E$202,_xlfn.AGGREGATE(15,6,(ROW($C$3:$C$202)-ROW($C$3)+1)/($C$3:$C$202&lt;&gt;""),ROWS(A$3:A142))))&lt;&gt;"",TRIM(INDEX($E$3:$E$202,_xlfn.AGGREGATE(15,6,(ROW($C$3:$C$202)-ROW($C$3)+1)/($C$3:$C$202&lt;&gt;""),ROWS(A$3:A142))))&amp;" ("&amp;TRIM(INDEX($D$3:$D$202,_xlfn.AGGREGATE(15,6,(ROW($C$3:$C$202)-ROW($C$3)+1)/($C$3:$C$202&lt;&gt;""),ROWS(A$3:A142))))&amp;")",TRIM(INDEX($D$3:$D$202,_xlfn.AGGREGATE(15,6,(ROW($C$3:$C$202)-ROW($C$3)+1)/($C$3:$C$202&lt;&gt;""),ROWS(A$3:A142))))),TRIM(INDEX($E$3:$E$202,_xlfn.AGGREGATE(15,6,(ROW($C$3:$C$202)-ROW($C$3)+1)/($C$3:$C$202&lt;&gt;""),ROWS(A$3:A142)))) )&amp;" "&amp;TRIM(INDEX($C$3:$C$202,_xlfn.AGGREGATE(15,6,(ROW($C$3:$C$202)-ROW($C$3)+1)/($C$3:$C$202&lt;&gt;""),ROWS(A$3:A142)))),"")</f>
        <v/>
      </c>
      <c r="AB142" s="48" t="str">
        <f>IFERROR(INDEX($A$3:$A$202,_xlfn.AGGREGATE(15,6,(ROW($C$3:$C$202)-ROW($C$3)+1)/($C$3:$C$202&lt;&gt;""),ROWS(A$3:A142))),"")</f>
        <v/>
      </c>
    </row>
    <row r="143" spans="1:28">
      <c r="A143" s="49">
        <f>ROWS(C$2:C142)</f>
        <v>141</v>
      </c>
      <c r="B143" s="103"/>
      <c r="C143" s="103"/>
      <c r="D143" s="103"/>
      <c r="E143" s="103"/>
      <c r="F143" s="108"/>
      <c r="G143" s="105"/>
      <c r="AA143" s="48" t="str">
        <f>IFERROR(IF(TRIM(INDEX($B$3:$B$202,_xlfn.AGGREGATE(15,6,(ROW($C$3:$C$202)-ROW($C$3)+1)/($C$3:$C$202&lt;&gt;""),ROWS(A$3:A143))))&lt;&gt;"",TRIM(INDEX($B$3:$B$202,_xlfn.AGGREGATE(15,6,(ROW($C$3:$C$202)-ROW($C$3)+1)/($C$3:$C$202&lt;&gt;""),ROWS(A$3:A143))))&amp;" ","")&amp;IF(TRIM(INDEX($D$3:$D$202,_xlfn.AGGREGATE(15,6,(ROW($C$3:$C$202)-ROW($C$3)+1)/($C$3:$C$202&lt;&gt;""),ROWS(A$3:A143))))&lt;&gt;"",IF(TRIM(INDEX($E$3:$E$202,_xlfn.AGGREGATE(15,6,(ROW($C$3:$C$202)-ROW($C$3)+1)/($C$3:$C$202&lt;&gt;""),ROWS(A$3:A143))))&lt;&gt;"",TRIM(INDEX($E$3:$E$202,_xlfn.AGGREGATE(15,6,(ROW($C$3:$C$202)-ROW($C$3)+1)/($C$3:$C$202&lt;&gt;""),ROWS(A$3:A143))))&amp;" ("&amp;TRIM(INDEX($D$3:$D$202,_xlfn.AGGREGATE(15,6,(ROW($C$3:$C$202)-ROW($C$3)+1)/($C$3:$C$202&lt;&gt;""),ROWS(A$3:A143))))&amp;")",TRIM(INDEX($D$3:$D$202,_xlfn.AGGREGATE(15,6,(ROW($C$3:$C$202)-ROW($C$3)+1)/($C$3:$C$202&lt;&gt;""),ROWS(A$3:A143))))),TRIM(INDEX($E$3:$E$202,_xlfn.AGGREGATE(15,6,(ROW($C$3:$C$202)-ROW($C$3)+1)/($C$3:$C$202&lt;&gt;""),ROWS(A$3:A143)))) )&amp;" "&amp;TRIM(INDEX($C$3:$C$202,_xlfn.AGGREGATE(15,6,(ROW($C$3:$C$202)-ROW($C$3)+1)/($C$3:$C$202&lt;&gt;""),ROWS(A$3:A143)))),"")</f>
        <v/>
      </c>
      <c r="AB143" s="48" t="str">
        <f>IFERROR(INDEX($A$3:$A$202,_xlfn.AGGREGATE(15,6,(ROW($C$3:$C$202)-ROW($C$3)+1)/($C$3:$C$202&lt;&gt;""),ROWS(A$3:A143))),"")</f>
        <v/>
      </c>
    </row>
    <row r="144" spans="1:28">
      <c r="A144" s="49">
        <f>ROWS(C$2:C143)</f>
        <v>142</v>
      </c>
      <c r="B144" s="103"/>
      <c r="C144" s="103"/>
      <c r="D144" s="103"/>
      <c r="E144" s="103"/>
      <c r="F144" s="108"/>
      <c r="G144" s="105"/>
      <c r="AA144" s="48" t="str">
        <f>IFERROR(IF(TRIM(INDEX($B$3:$B$202,_xlfn.AGGREGATE(15,6,(ROW($C$3:$C$202)-ROW($C$3)+1)/($C$3:$C$202&lt;&gt;""),ROWS(A$3:A144))))&lt;&gt;"",TRIM(INDEX($B$3:$B$202,_xlfn.AGGREGATE(15,6,(ROW($C$3:$C$202)-ROW($C$3)+1)/($C$3:$C$202&lt;&gt;""),ROWS(A$3:A144))))&amp;" ","")&amp;IF(TRIM(INDEX($D$3:$D$202,_xlfn.AGGREGATE(15,6,(ROW($C$3:$C$202)-ROW($C$3)+1)/($C$3:$C$202&lt;&gt;""),ROWS(A$3:A144))))&lt;&gt;"",IF(TRIM(INDEX($E$3:$E$202,_xlfn.AGGREGATE(15,6,(ROW($C$3:$C$202)-ROW($C$3)+1)/($C$3:$C$202&lt;&gt;""),ROWS(A$3:A144))))&lt;&gt;"",TRIM(INDEX($E$3:$E$202,_xlfn.AGGREGATE(15,6,(ROW($C$3:$C$202)-ROW($C$3)+1)/($C$3:$C$202&lt;&gt;""),ROWS(A$3:A144))))&amp;" ("&amp;TRIM(INDEX($D$3:$D$202,_xlfn.AGGREGATE(15,6,(ROW($C$3:$C$202)-ROW($C$3)+1)/($C$3:$C$202&lt;&gt;""),ROWS(A$3:A144))))&amp;")",TRIM(INDEX($D$3:$D$202,_xlfn.AGGREGATE(15,6,(ROW($C$3:$C$202)-ROW($C$3)+1)/($C$3:$C$202&lt;&gt;""),ROWS(A$3:A144))))),TRIM(INDEX($E$3:$E$202,_xlfn.AGGREGATE(15,6,(ROW($C$3:$C$202)-ROW($C$3)+1)/($C$3:$C$202&lt;&gt;""),ROWS(A$3:A144)))) )&amp;" "&amp;TRIM(INDEX($C$3:$C$202,_xlfn.AGGREGATE(15,6,(ROW($C$3:$C$202)-ROW($C$3)+1)/($C$3:$C$202&lt;&gt;""),ROWS(A$3:A144)))),"")</f>
        <v/>
      </c>
      <c r="AB144" s="48" t="str">
        <f>IFERROR(INDEX($A$3:$A$202,_xlfn.AGGREGATE(15,6,(ROW($C$3:$C$202)-ROW($C$3)+1)/($C$3:$C$202&lt;&gt;""),ROWS(A$3:A144))),"")</f>
        <v/>
      </c>
    </row>
    <row r="145" spans="1:28">
      <c r="A145" s="49">
        <f>ROWS(C$2:C144)</f>
        <v>143</v>
      </c>
      <c r="B145" s="103"/>
      <c r="C145" s="103"/>
      <c r="D145" s="103"/>
      <c r="E145" s="103"/>
      <c r="F145" s="108"/>
      <c r="G145" s="105"/>
      <c r="AA145" s="48" t="str">
        <f>IFERROR(IF(TRIM(INDEX($B$3:$B$202,_xlfn.AGGREGATE(15,6,(ROW($C$3:$C$202)-ROW($C$3)+1)/($C$3:$C$202&lt;&gt;""),ROWS(A$3:A145))))&lt;&gt;"",TRIM(INDEX($B$3:$B$202,_xlfn.AGGREGATE(15,6,(ROW($C$3:$C$202)-ROW($C$3)+1)/($C$3:$C$202&lt;&gt;""),ROWS(A$3:A145))))&amp;" ","")&amp;IF(TRIM(INDEX($D$3:$D$202,_xlfn.AGGREGATE(15,6,(ROW($C$3:$C$202)-ROW($C$3)+1)/($C$3:$C$202&lt;&gt;""),ROWS(A$3:A145))))&lt;&gt;"",IF(TRIM(INDEX($E$3:$E$202,_xlfn.AGGREGATE(15,6,(ROW($C$3:$C$202)-ROW($C$3)+1)/($C$3:$C$202&lt;&gt;""),ROWS(A$3:A145))))&lt;&gt;"",TRIM(INDEX($E$3:$E$202,_xlfn.AGGREGATE(15,6,(ROW($C$3:$C$202)-ROW($C$3)+1)/($C$3:$C$202&lt;&gt;""),ROWS(A$3:A145))))&amp;" ("&amp;TRIM(INDEX($D$3:$D$202,_xlfn.AGGREGATE(15,6,(ROW($C$3:$C$202)-ROW($C$3)+1)/($C$3:$C$202&lt;&gt;""),ROWS(A$3:A145))))&amp;")",TRIM(INDEX($D$3:$D$202,_xlfn.AGGREGATE(15,6,(ROW($C$3:$C$202)-ROW($C$3)+1)/($C$3:$C$202&lt;&gt;""),ROWS(A$3:A145))))),TRIM(INDEX($E$3:$E$202,_xlfn.AGGREGATE(15,6,(ROW($C$3:$C$202)-ROW($C$3)+1)/($C$3:$C$202&lt;&gt;""),ROWS(A$3:A145)))) )&amp;" "&amp;TRIM(INDEX($C$3:$C$202,_xlfn.AGGREGATE(15,6,(ROW($C$3:$C$202)-ROW($C$3)+1)/($C$3:$C$202&lt;&gt;""),ROWS(A$3:A145)))),"")</f>
        <v/>
      </c>
      <c r="AB145" s="48" t="str">
        <f>IFERROR(INDEX($A$3:$A$202,_xlfn.AGGREGATE(15,6,(ROW($C$3:$C$202)-ROW($C$3)+1)/($C$3:$C$202&lt;&gt;""),ROWS(A$3:A145))),"")</f>
        <v/>
      </c>
    </row>
    <row r="146" spans="1:28">
      <c r="A146" s="49">
        <f>ROWS(C$2:C145)</f>
        <v>144</v>
      </c>
      <c r="B146" s="103"/>
      <c r="C146" s="103"/>
      <c r="D146" s="103"/>
      <c r="E146" s="103"/>
      <c r="F146" s="108"/>
      <c r="G146" s="105"/>
      <c r="AA146" s="48" t="str">
        <f>IFERROR(IF(TRIM(INDEX($B$3:$B$202,_xlfn.AGGREGATE(15,6,(ROW($C$3:$C$202)-ROW($C$3)+1)/($C$3:$C$202&lt;&gt;""),ROWS(A$3:A146))))&lt;&gt;"",TRIM(INDEX($B$3:$B$202,_xlfn.AGGREGATE(15,6,(ROW($C$3:$C$202)-ROW($C$3)+1)/($C$3:$C$202&lt;&gt;""),ROWS(A$3:A146))))&amp;" ","")&amp;IF(TRIM(INDEX($D$3:$D$202,_xlfn.AGGREGATE(15,6,(ROW($C$3:$C$202)-ROW($C$3)+1)/($C$3:$C$202&lt;&gt;""),ROWS(A$3:A146))))&lt;&gt;"",IF(TRIM(INDEX($E$3:$E$202,_xlfn.AGGREGATE(15,6,(ROW($C$3:$C$202)-ROW($C$3)+1)/($C$3:$C$202&lt;&gt;""),ROWS(A$3:A146))))&lt;&gt;"",TRIM(INDEX($E$3:$E$202,_xlfn.AGGREGATE(15,6,(ROW($C$3:$C$202)-ROW($C$3)+1)/($C$3:$C$202&lt;&gt;""),ROWS(A$3:A146))))&amp;" ("&amp;TRIM(INDEX($D$3:$D$202,_xlfn.AGGREGATE(15,6,(ROW($C$3:$C$202)-ROW($C$3)+1)/($C$3:$C$202&lt;&gt;""),ROWS(A$3:A146))))&amp;")",TRIM(INDEX($D$3:$D$202,_xlfn.AGGREGATE(15,6,(ROW($C$3:$C$202)-ROW($C$3)+1)/($C$3:$C$202&lt;&gt;""),ROWS(A$3:A146))))),TRIM(INDEX($E$3:$E$202,_xlfn.AGGREGATE(15,6,(ROW($C$3:$C$202)-ROW($C$3)+1)/($C$3:$C$202&lt;&gt;""),ROWS(A$3:A146)))) )&amp;" "&amp;TRIM(INDEX($C$3:$C$202,_xlfn.AGGREGATE(15,6,(ROW($C$3:$C$202)-ROW($C$3)+1)/($C$3:$C$202&lt;&gt;""),ROWS(A$3:A146)))),"")</f>
        <v/>
      </c>
      <c r="AB146" s="48" t="str">
        <f>IFERROR(INDEX($A$3:$A$202,_xlfn.AGGREGATE(15,6,(ROW($C$3:$C$202)-ROW($C$3)+1)/($C$3:$C$202&lt;&gt;""),ROWS(A$3:A146))),"")</f>
        <v/>
      </c>
    </row>
    <row r="147" spans="1:28">
      <c r="A147" s="49">
        <f>ROWS(C$2:C146)</f>
        <v>145</v>
      </c>
      <c r="B147" s="103"/>
      <c r="C147" s="103"/>
      <c r="D147" s="103"/>
      <c r="E147" s="103"/>
      <c r="F147" s="108"/>
      <c r="G147" s="105"/>
      <c r="AA147" s="48" t="str">
        <f>IFERROR(IF(TRIM(INDEX($B$3:$B$202,_xlfn.AGGREGATE(15,6,(ROW($C$3:$C$202)-ROW($C$3)+1)/($C$3:$C$202&lt;&gt;""),ROWS(A$3:A147))))&lt;&gt;"",TRIM(INDEX($B$3:$B$202,_xlfn.AGGREGATE(15,6,(ROW($C$3:$C$202)-ROW($C$3)+1)/($C$3:$C$202&lt;&gt;""),ROWS(A$3:A147))))&amp;" ","")&amp;IF(TRIM(INDEX($D$3:$D$202,_xlfn.AGGREGATE(15,6,(ROW($C$3:$C$202)-ROW($C$3)+1)/($C$3:$C$202&lt;&gt;""),ROWS(A$3:A147))))&lt;&gt;"",IF(TRIM(INDEX($E$3:$E$202,_xlfn.AGGREGATE(15,6,(ROW($C$3:$C$202)-ROW($C$3)+1)/($C$3:$C$202&lt;&gt;""),ROWS(A$3:A147))))&lt;&gt;"",TRIM(INDEX($E$3:$E$202,_xlfn.AGGREGATE(15,6,(ROW($C$3:$C$202)-ROW($C$3)+1)/($C$3:$C$202&lt;&gt;""),ROWS(A$3:A147))))&amp;" ("&amp;TRIM(INDEX($D$3:$D$202,_xlfn.AGGREGATE(15,6,(ROW($C$3:$C$202)-ROW($C$3)+1)/($C$3:$C$202&lt;&gt;""),ROWS(A$3:A147))))&amp;")",TRIM(INDEX($D$3:$D$202,_xlfn.AGGREGATE(15,6,(ROW($C$3:$C$202)-ROW($C$3)+1)/($C$3:$C$202&lt;&gt;""),ROWS(A$3:A147))))),TRIM(INDEX($E$3:$E$202,_xlfn.AGGREGATE(15,6,(ROW($C$3:$C$202)-ROW($C$3)+1)/($C$3:$C$202&lt;&gt;""),ROWS(A$3:A147)))) )&amp;" "&amp;TRIM(INDEX($C$3:$C$202,_xlfn.AGGREGATE(15,6,(ROW($C$3:$C$202)-ROW($C$3)+1)/($C$3:$C$202&lt;&gt;""),ROWS(A$3:A147)))),"")</f>
        <v/>
      </c>
      <c r="AB147" s="48" t="str">
        <f>IFERROR(INDEX($A$3:$A$202,_xlfn.AGGREGATE(15,6,(ROW($C$3:$C$202)-ROW($C$3)+1)/($C$3:$C$202&lt;&gt;""),ROWS(A$3:A147))),"")</f>
        <v/>
      </c>
    </row>
    <row r="148" spans="1:28">
      <c r="A148" s="49">
        <f>ROWS(C$2:C147)</f>
        <v>146</v>
      </c>
      <c r="B148" s="103"/>
      <c r="C148" s="103"/>
      <c r="D148" s="103"/>
      <c r="E148" s="103"/>
      <c r="F148" s="108"/>
      <c r="G148" s="105"/>
      <c r="AA148" s="48" t="str">
        <f>IFERROR(IF(TRIM(INDEX($B$3:$B$202,_xlfn.AGGREGATE(15,6,(ROW($C$3:$C$202)-ROW($C$3)+1)/($C$3:$C$202&lt;&gt;""),ROWS(A$3:A148))))&lt;&gt;"",TRIM(INDEX($B$3:$B$202,_xlfn.AGGREGATE(15,6,(ROW($C$3:$C$202)-ROW($C$3)+1)/($C$3:$C$202&lt;&gt;""),ROWS(A$3:A148))))&amp;" ","")&amp;IF(TRIM(INDEX($D$3:$D$202,_xlfn.AGGREGATE(15,6,(ROW($C$3:$C$202)-ROW($C$3)+1)/($C$3:$C$202&lt;&gt;""),ROWS(A$3:A148))))&lt;&gt;"",IF(TRIM(INDEX($E$3:$E$202,_xlfn.AGGREGATE(15,6,(ROW($C$3:$C$202)-ROW($C$3)+1)/($C$3:$C$202&lt;&gt;""),ROWS(A$3:A148))))&lt;&gt;"",TRIM(INDEX($E$3:$E$202,_xlfn.AGGREGATE(15,6,(ROW($C$3:$C$202)-ROW($C$3)+1)/($C$3:$C$202&lt;&gt;""),ROWS(A$3:A148))))&amp;" ("&amp;TRIM(INDEX($D$3:$D$202,_xlfn.AGGREGATE(15,6,(ROW($C$3:$C$202)-ROW($C$3)+1)/($C$3:$C$202&lt;&gt;""),ROWS(A$3:A148))))&amp;")",TRIM(INDEX($D$3:$D$202,_xlfn.AGGREGATE(15,6,(ROW($C$3:$C$202)-ROW($C$3)+1)/($C$3:$C$202&lt;&gt;""),ROWS(A$3:A148))))),TRIM(INDEX($E$3:$E$202,_xlfn.AGGREGATE(15,6,(ROW($C$3:$C$202)-ROW($C$3)+1)/($C$3:$C$202&lt;&gt;""),ROWS(A$3:A148)))) )&amp;" "&amp;TRIM(INDEX($C$3:$C$202,_xlfn.AGGREGATE(15,6,(ROW($C$3:$C$202)-ROW($C$3)+1)/($C$3:$C$202&lt;&gt;""),ROWS(A$3:A148)))),"")</f>
        <v/>
      </c>
      <c r="AB148" s="48" t="str">
        <f>IFERROR(INDEX($A$3:$A$202,_xlfn.AGGREGATE(15,6,(ROW($C$3:$C$202)-ROW($C$3)+1)/($C$3:$C$202&lt;&gt;""),ROWS(A$3:A148))),"")</f>
        <v/>
      </c>
    </row>
    <row r="149" spans="1:28">
      <c r="A149" s="49">
        <f>ROWS(C$2:C148)</f>
        <v>147</v>
      </c>
      <c r="B149" s="103"/>
      <c r="C149" s="103"/>
      <c r="D149" s="103"/>
      <c r="E149" s="103"/>
      <c r="F149" s="108"/>
      <c r="G149" s="105"/>
      <c r="AA149" s="48" t="str">
        <f>IFERROR(IF(TRIM(INDEX($B$3:$B$202,_xlfn.AGGREGATE(15,6,(ROW($C$3:$C$202)-ROW($C$3)+1)/($C$3:$C$202&lt;&gt;""),ROWS(A$3:A149))))&lt;&gt;"",TRIM(INDEX($B$3:$B$202,_xlfn.AGGREGATE(15,6,(ROW($C$3:$C$202)-ROW($C$3)+1)/($C$3:$C$202&lt;&gt;""),ROWS(A$3:A149))))&amp;" ","")&amp;IF(TRIM(INDEX($D$3:$D$202,_xlfn.AGGREGATE(15,6,(ROW($C$3:$C$202)-ROW($C$3)+1)/($C$3:$C$202&lt;&gt;""),ROWS(A$3:A149))))&lt;&gt;"",IF(TRIM(INDEX($E$3:$E$202,_xlfn.AGGREGATE(15,6,(ROW($C$3:$C$202)-ROW($C$3)+1)/($C$3:$C$202&lt;&gt;""),ROWS(A$3:A149))))&lt;&gt;"",TRIM(INDEX($E$3:$E$202,_xlfn.AGGREGATE(15,6,(ROW($C$3:$C$202)-ROW($C$3)+1)/($C$3:$C$202&lt;&gt;""),ROWS(A$3:A149))))&amp;" ("&amp;TRIM(INDEX($D$3:$D$202,_xlfn.AGGREGATE(15,6,(ROW($C$3:$C$202)-ROW($C$3)+1)/($C$3:$C$202&lt;&gt;""),ROWS(A$3:A149))))&amp;")",TRIM(INDEX($D$3:$D$202,_xlfn.AGGREGATE(15,6,(ROW($C$3:$C$202)-ROW($C$3)+1)/($C$3:$C$202&lt;&gt;""),ROWS(A$3:A149))))),TRIM(INDEX($E$3:$E$202,_xlfn.AGGREGATE(15,6,(ROW($C$3:$C$202)-ROW($C$3)+1)/($C$3:$C$202&lt;&gt;""),ROWS(A$3:A149)))) )&amp;" "&amp;TRIM(INDEX($C$3:$C$202,_xlfn.AGGREGATE(15,6,(ROW($C$3:$C$202)-ROW($C$3)+1)/($C$3:$C$202&lt;&gt;""),ROWS(A$3:A149)))),"")</f>
        <v/>
      </c>
      <c r="AB149" s="48" t="str">
        <f>IFERROR(INDEX($A$3:$A$202,_xlfn.AGGREGATE(15,6,(ROW($C$3:$C$202)-ROW($C$3)+1)/($C$3:$C$202&lt;&gt;""),ROWS(A$3:A149))),"")</f>
        <v/>
      </c>
    </row>
    <row r="150" spans="1:28">
      <c r="A150" s="49">
        <f>ROWS(C$2:C149)</f>
        <v>148</v>
      </c>
      <c r="B150" s="103"/>
      <c r="C150" s="103"/>
      <c r="D150" s="103"/>
      <c r="E150" s="103"/>
      <c r="F150" s="108"/>
      <c r="G150" s="105"/>
      <c r="AA150" s="48" t="str">
        <f>IFERROR(IF(TRIM(INDEX($B$3:$B$202,_xlfn.AGGREGATE(15,6,(ROW($C$3:$C$202)-ROW($C$3)+1)/($C$3:$C$202&lt;&gt;""),ROWS(A$3:A150))))&lt;&gt;"",TRIM(INDEX($B$3:$B$202,_xlfn.AGGREGATE(15,6,(ROW($C$3:$C$202)-ROW($C$3)+1)/($C$3:$C$202&lt;&gt;""),ROWS(A$3:A150))))&amp;" ","")&amp;IF(TRIM(INDEX($D$3:$D$202,_xlfn.AGGREGATE(15,6,(ROW($C$3:$C$202)-ROW($C$3)+1)/($C$3:$C$202&lt;&gt;""),ROWS(A$3:A150))))&lt;&gt;"",IF(TRIM(INDEX($E$3:$E$202,_xlfn.AGGREGATE(15,6,(ROW($C$3:$C$202)-ROW($C$3)+1)/($C$3:$C$202&lt;&gt;""),ROWS(A$3:A150))))&lt;&gt;"",TRIM(INDEX($E$3:$E$202,_xlfn.AGGREGATE(15,6,(ROW($C$3:$C$202)-ROW($C$3)+1)/($C$3:$C$202&lt;&gt;""),ROWS(A$3:A150))))&amp;" ("&amp;TRIM(INDEX($D$3:$D$202,_xlfn.AGGREGATE(15,6,(ROW($C$3:$C$202)-ROW($C$3)+1)/($C$3:$C$202&lt;&gt;""),ROWS(A$3:A150))))&amp;")",TRIM(INDEX($D$3:$D$202,_xlfn.AGGREGATE(15,6,(ROW($C$3:$C$202)-ROW($C$3)+1)/($C$3:$C$202&lt;&gt;""),ROWS(A$3:A150))))),TRIM(INDEX($E$3:$E$202,_xlfn.AGGREGATE(15,6,(ROW($C$3:$C$202)-ROW($C$3)+1)/($C$3:$C$202&lt;&gt;""),ROWS(A$3:A150)))) )&amp;" "&amp;TRIM(INDEX($C$3:$C$202,_xlfn.AGGREGATE(15,6,(ROW($C$3:$C$202)-ROW($C$3)+1)/($C$3:$C$202&lt;&gt;""),ROWS(A$3:A150)))),"")</f>
        <v/>
      </c>
      <c r="AB150" s="48" t="str">
        <f>IFERROR(INDEX($A$3:$A$202,_xlfn.AGGREGATE(15,6,(ROW($C$3:$C$202)-ROW($C$3)+1)/($C$3:$C$202&lt;&gt;""),ROWS(A$3:A150))),"")</f>
        <v/>
      </c>
    </row>
    <row r="151" spans="1:28">
      <c r="A151" s="49">
        <f>ROWS(C$2:C150)</f>
        <v>149</v>
      </c>
      <c r="B151" s="103"/>
      <c r="C151" s="103"/>
      <c r="D151" s="103"/>
      <c r="E151" s="103"/>
      <c r="F151" s="108"/>
      <c r="G151" s="105"/>
      <c r="AA151" s="48" t="str">
        <f>IFERROR(IF(TRIM(INDEX($B$3:$B$202,_xlfn.AGGREGATE(15,6,(ROW($C$3:$C$202)-ROW($C$3)+1)/($C$3:$C$202&lt;&gt;""),ROWS(A$3:A151))))&lt;&gt;"",TRIM(INDEX($B$3:$B$202,_xlfn.AGGREGATE(15,6,(ROW($C$3:$C$202)-ROW($C$3)+1)/($C$3:$C$202&lt;&gt;""),ROWS(A$3:A151))))&amp;" ","")&amp;IF(TRIM(INDEX($D$3:$D$202,_xlfn.AGGREGATE(15,6,(ROW($C$3:$C$202)-ROW($C$3)+1)/($C$3:$C$202&lt;&gt;""),ROWS(A$3:A151))))&lt;&gt;"",IF(TRIM(INDEX($E$3:$E$202,_xlfn.AGGREGATE(15,6,(ROW($C$3:$C$202)-ROW($C$3)+1)/($C$3:$C$202&lt;&gt;""),ROWS(A$3:A151))))&lt;&gt;"",TRIM(INDEX($E$3:$E$202,_xlfn.AGGREGATE(15,6,(ROW($C$3:$C$202)-ROW($C$3)+1)/($C$3:$C$202&lt;&gt;""),ROWS(A$3:A151))))&amp;" ("&amp;TRIM(INDEX($D$3:$D$202,_xlfn.AGGREGATE(15,6,(ROW($C$3:$C$202)-ROW($C$3)+1)/($C$3:$C$202&lt;&gt;""),ROWS(A$3:A151))))&amp;")",TRIM(INDEX($D$3:$D$202,_xlfn.AGGREGATE(15,6,(ROW($C$3:$C$202)-ROW($C$3)+1)/($C$3:$C$202&lt;&gt;""),ROWS(A$3:A151))))),TRIM(INDEX($E$3:$E$202,_xlfn.AGGREGATE(15,6,(ROW($C$3:$C$202)-ROW($C$3)+1)/($C$3:$C$202&lt;&gt;""),ROWS(A$3:A151)))) )&amp;" "&amp;TRIM(INDEX($C$3:$C$202,_xlfn.AGGREGATE(15,6,(ROW($C$3:$C$202)-ROW($C$3)+1)/($C$3:$C$202&lt;&gt;""),ROWS(A$3:A151)))),"")</f>
        <v/>
      </c>
      <c r="AB151" s="48" t="str">
        <f>IFERROR(INDEX($A$3:$A$202,_xlfn.AGGREGATE(15,6,(ROW($C$3:$C$202)-ROW($C$3)+1)/($C$3:$C$202&lt;&gt;""),ROWS(A$3:A151))),"")</f>
        <v/>
      </c>
    </row>
    <row r="152" spans="1:28">
      <c r="A152" s="49">
        <f>ROWS(C$2:C151)</f>
        <v>150</v>
      </c>
      <c r="B152" s="103"/>
      <c r="C152" s="103"/>
      <c r="D152" s="103"/>
      <c r="E152" s="103"/>
      <c r="F152" s="108"/>
      <c r="G152" s="105"/>
      <c r="AA152" s="48" t="str">
        <f>IFERROR(IF(TRIM(INDEX($B$3:$B$202,_xlfn.AGGREGATE(15,6,(ROW($C$3:$C$202)-ROW($C$3)+1)/($C$3:$C$202&lt;&gt;""),ROWS(A$3:A152))))&lt;&gt;"",TRIM(INDEX($B$3:$B$202,_xlfn.AGGREGATE(15,6,(ROW($C$3:$C$202)-ROW($C$3)+1)/($C$3:$C$202&lt;&gt;""),ROWS(A$3:A152))))&amp;" ","")&amp;IF(TRIM(INDEX($D$3:$D$202,_xlfn.AGGREGATE(15,6,(ROW($C$3:$C$202)-ROW($C$3)+1)/($C$3:$C$202&lt;&gt;""),ROWS(A$3:A152))))&lt;&gt;"",IF(TRIM(INDEX($E$3:$E$202,_xlfn.AGGREGATE(15,6,(ROW($C$3:$C$202)-ROW($C$3)+1)/($C$3:$C$202&lt;&gt;""),ROWS(A$3:A152))))&lt;&gt;"",TRIM(INDEX($E$3:$E$202,_xlfn.AGGREGATE(15,6,(ROW($C$3:$C$202)-ROW($C$3)+1)/($C$3:$C$202&lt;&gt;""),ROWS(A$3:A152))))&amp;" ("&amp;TRIM(INDEX($D$3:$D$202,_xlfn.AGGREGATE(15,6,(ROW($C$3:$C$202)-ROW($C$3)+1)/($C$3:$C$202&lt;&gt;""),ROWS(A$3:A152))))&amp;")",TRIM(INDEX($D$3:$D$202,_xlfn.AGGREGATE(15,6,(ROW($C$3:$C$202)-ROW($C$3)+1)/($C$3:$C$202&lt;&gt;""),ROWS(A$3:A152))))),TRIM(INDEX($E$3:$E$202,_xlfn.AGGREGATE(15,6,(ROW($C$3:$C$202)-ROW($C$3)+1)/($C$3:$C$202&lt;&gt;""),ROWS(A$3:A152)))) )&amp;" "&amp;TRIM(INDEX($C$3:$C$202,_xlfn.AGGREGATE(15,6,(ROW($C$3:$C$202)-ROW($C$3)+1)/($C$3:$C$202&lt;&gt;""),ROWS(A$3:A152)))),"")</f>
        <v/>
      </c>
      <c r="AB152" s="48" t="str">
        <f>IFERROR(INDEX($A$3:$A$202,_xlfn.AGGREGATE(15,6,(ROW($C$3:$C$202)-ROW($C$3)+1)/($C$3:$C$202&lt;&gt;""),ROWS(A$3:A152))),"")</f>
        <v/>
      </c>
    </row>
    <row r="153" spans="1:28">
      <c r="A153" s="49">
        <f>ROWS(C$2:C152)</f>
        <v>151</v>
      </c>
      <c r="B153" s="103"/>
      <c r="C153" s="103"/>
      <c r="D153" s="103"/>
      <c r="E153" s="103"/>
      <c r="F153" s="108"/>
      <c r="G153" s="105"/>
      <c r="AA153" s="48" t="str">
        <f>IFERROR(IF(TRIM(INDEX($B$3:$B$202,_xlfn.AGGREGATE(15,6,(ROW($C$3:$C$202)-ROW($C$3)+1)/($C$3:$C$202&lt;&gt;""),ROWS(A$3:A153))))&lt;&gt;"",TRIM(INDEX($B$3:$B$202,_xlfn.AGGREGATE(15,6,(ROW($C$3:$C$202)-ROW($C$3)+1)/($C$3:$C$202&lt;&gt;""),ROWS(A$3:A153))))&amp;" ","")&amp;IF(TRIM(INDEX($D$3:$D$202,_xlfn.AGGREGATE(15,6,(ROW($C$3:$C$202)-ROW($C$3)+1)/($C$3:$C$202&lt;&gt;""),ROWS(A$3:A153))))&lt;&gt;"",IF(TRIM(INDEX($E$3:$E$202,_xlfn.AGGREGATE(15,6,(ROW($C$3:$C$202)-ROW($C$3)+1)/($C$3:$C$202&lt;&gt;""),ROWS(A$3:A153))))&lt;&gt;"",TRIM(INDEX($E$3:$E$202,_xlfn.AGGREGATE(15,6,(ROW($C$3:$C$202)-ROW($C$3)+1)/($C$3:$C$202&lt;&gt;""),ROWS(A$3:A153))))&amp;" ("&amp;TRIM(INDEX($D$3:$D$202,_xlfn.AGGREGATE(15,6,(ROW($C$3:$C$202)-ROW($C$3)+1)/($C$3:$C$202&lt;&gt;""),ROWS(A$3:A153))))&amp;")",TRIM(INDEX($D$3:$D$202,_xlfn.AGGREGATE(15,6,(ROW($C$3:$C$202)-ROW($C$3)+1)/($C$3:$C$202&lt;&gt;""),ROWS(A$3:A153))))),TRIM(INDEX($E$3:$E$202,_xlfn.AGGREGATE(15,6,(ROW($C$3:$C$202)-ROW($C$3)+1)/($C$3:$C$202&lt;&gt;""),ROWS(A$3:A153)))) )&amp;" "&amp;TRIM(INDEX($C$3:$C$202,_xlfn.AGGREGATE(15,6,(ROW($C$3:$C$202)-ROW($C$3)+1)/($C$3:$C$202&lt;&gt;""),ROWS(A$3:A153)))),"")</f>
        <v/>
      </c>
      <c r="AB153" s="48" t="str">
        <f>IFERROR(INDEX($A$3:$A$202,_xlfn.AGGREGATE(15,6,(ROW($C$3:$C$202)-ROW($C$3)+1)/($C$3:$C$202&lt;&gt;""),ROWS(A$3:A153))),"")</f>
        <v/>
      </c>
    </row>
    <row r="154" spans="1:28">
      <c r="A154" s="49">
        <f>ROWS(C$2:C153)</f>
        <v>152</v>
      </c>
      <c r="B154" s="103"/>
      <c r="C154" s="103"/>
      <c r="D154" s="103"/>
      <c r="E154" s="103"/>
      <c r="F154" s="108"/>
      <c r="G154" s="105"/>
      <c r="AA154" s="48" t="str">
        <f>IFERROR(IF(TRIM(INDEX($B$3:$B$202,_xlfn.AGGREGATE(15,6,(ROW($C$3:$C$202)-ROW($C$3)+1)/($C$3:$C$202&lt;&gt;""),ROWS(A$3:A154))))&lt;&gt;"",TRIM(INDEX($B$3:$B$202,_xlfn.AGGREGATE(15,6,(ROW($C$3:$C$202)-ROW($C$3)+1)/($C$3:$C$202&lt;&gt;""),ROWS(A$3:A154))))&amp;" ","")&amp;IF(TRIM(INDEX($D$3:$D$202,_xlfn.AGGREGATE(15,6,(ROW($C$3:$C$202)-ROW($C$3)+1)/($C$3:$C$202&lt;&gt;""),ROWS(A$3:A154))))&lt;&gt;"",IF(TRIM(INDEX($E$3:$E$202,_xlfn.AGGREGATE(15,6,(ROW($C$3:$C$202)-ROW($C$3)+1)/($C$3:$C$202&lt;&gt;""),ROWS(A$3:A154))))&lt;&gt;"",TRIM(INDEX($E$3:$E$202,_xlfn.AGGREGATE(15,6,(ROW($C$3:$C$202)-ROW($C$3)+1)/($C$3:$C$202&lt;&gt;""),ROWS(A$3:A154))))&amp;" ("&amp;TRIM(INDEX($D$3:$D$202,_xlfn.AGGREGATE(15,6,(ROW($C$3:$C$202)-ROW($C$3)+1)/($C$3:$C$202&lt;&gt;""),ROWS(A$3:A154))))&amp;")",TRIM(INDEX($D$3:$D$202,_xlfn.AGGREGATE(15,6,(ROW($C$3:$C$202)-ROW($C$3)+1)/($C$3:$C$202&lt;&gt;""),ROWS(A$3:A154))))),TRIM(INDEX($E$3:$E$202,_xlfn.AGGREGATE(15,6,(ROW($C$3:$C$202)-ROW($C$3)+1)/($C$3:$C$202&lt;&gt;""),ROWS(A$3:A154)))) )&amp;" "&amp;TRIM(INDEX($C$3:$C$202,_xlfn.AGGREGATE(15,6,(ROW($C$3:$C$202)-ROW($C$3)+1)/($C$3:$C$202&lt;&gt;""),ROWS(A$3:A154)))),"")</f>
        <v/>
      </c>
      <c r="AB154" s="48" t="str">
        <f>IFERROR(INDEX($A$3:$A$202,_xlfn.AGGREGATE(15,6,(ROW($C$3:$C$202)-ROW($C$3)+1)/($C$3:$C$202&lt;&gt;""),ROWS(A$3:A154))),"")</f>
        <v/>
      </c>
    </row>
    <row r="155" spans="1:28">
      <c r="A155" s="49">
        <f>ROWS(C$2:C154)</f>
        <v>153</v>
      </c>
      <c r="B155" s="103"/>
      <c r="C155" s="103"/>
      <c r="D155" s="103"/>
      <c r="E155" s="103"/>
      <c r="F155" s="108"/>
      <c r="G155" s="105"/>
      <c r="AA155" s="48" t="str">
        <f>IFERROR(IF(TRIM(INDEX($B$3:$B$202,_xlfn.AGGREGATE(15,6,(ROW($C$3:$C$202)-ROW($C$3)+1)/($C$3:$C$202&lt;&gt;""),ROWS(A$3:A155))))&lt;&gt;"",TRIM(INDEX($B$3:$B$202,_xlfn.AGGREGATE(15,6,(ROW($C$3:$C$202)-ROW($C$3)+1)/($C$3:$C$202&lt;&gt;""),ROWS(A$3:A155))))&amp;" ","")&amp;IF(TRIM(INDEX($D$3:$D$202,_xlfn.AGGREGATE(15,6,(ROW($C$3:$C$202)-ROW($C$3)+1)/($C$3:$C$202&lt;&gt;""),ROWS(A$3:A155))))&lt;&gt;"",IF(TRIM(INDEX($E$3:$E$202,_xlfn.AGGREGATE(15,6,(ROW($C$3:$C$202)-ROW($C$3)+1)/($C$3:$C$202&lt;&gt;""),ROWS(A$3:A155))))&lt;&gt;"",TRIM(INDEX($E$3:$E$202,_xlfn.AGGREGATE(15,6,(ROW($C$3:$C$202)-ROW($C$3)+1)/($C$3:$C$202&lt;&gt;""),ROWS(A$3:A155))))&amp;" ("&amp;TRIM(INDEX($D$3:$D$202,_xlfn.AGGREGATE(15,6,(ROW($C$3:$C$202)-ROW($C$3)+1)/($C$3:$C$202&lt;&gt;""),ROWS(A$3:A155))))&amp;")",TRIM(INDEX($D$3:$D$202,_xlfn.AGGREGATE(15,6,(ROW($C$3:$C$202)-ROW($C$3)+1)/($C$3:$C$202&lt;&gt;""),ROWS(A$3:A155))))),TRIM(INDEX($E$3:$E$202,_xlfn.AGGREGATE(15,6,(ROW($C$3:$C$202)-ROW($C$3)+1)/($C$3:$C$202&lt;&gt;""),ROWS(A$3:A155)))) )&amp;" "&amp;TRIM(INDEX($C$3:$C$202,_xlfn.AGGREGATE(15,6,(ROW($C$3:$C$202)-ROW($C$3)+1)/($C$3:$C$202&lt;&gt;""),ROWS(A$3:A155)))),"")</f>
        <v/>
      </c>
      <c r="AB155" s="48" t="str">
        <f>IFERROR(INDEX($A$3:$A$202,_xlfn.AGGREGATE(15,6,(ROW($C$3:$C$202)-ROW($C$3)+1)/($C$3:$C$202&lt;&gt;""),ROWS(A$3:A155))),"")</f>
        <v/>
      </c>
    </row>
    <row r="156" spans="1:28">
      <c r="A156" s="49">
        <f>ROWS(C$2:C155)</f>
        <v>154</v>
      </c>
      <c r="B156" s="103"/>
      <c r="C156" s="103"/>
      <c r="D156" s="103"/>
      <c r="E156" s="103"/>
      <c r="F156" s="108"/>
      <c r="G156" s="105"/>
      <c r="AA156" s="48" t="str">
        <f>IFERROR(IF(TRIM(INDEX($B$3:$B$202,_xlfn.AGGREGATE(15,6,(ROW($C$3:$C$202)-ROW($C$3)+1)/($C$3:$C$202&lt;&gt;""),ROWS(A$3:A156))))&lt;&gt;"",TRIM(INDEX($B$3:$B$202,_xlfn.AGGREGATE(15,6,(ROW($C$3:$C$202)-ROW($C$3)+1)/($C$3:$C$202&lt;&gt;""),ROWS(A$3:A156))))&amp;" ","")&amp;IF(TRIM(INDEX($D$3:$D$202,_xlfn.AGGREGATE(15,6,(ROW($C$3:$C$202)-ROW($C$3)+1)/($C$3:$C$202&lt;&gt;""),ROWS(A$3:A156))))&lt;&gt;"",IF(TRIM(INDEX($E$3:$E$202,_xlfn.AGGREGATE(15,6,(ROW($C$3:$C$202)-ROW($C$3)+1)/($C$3:$C$202&lt;&gt;""),ROWS(A$3:A156))))&lt;&gt;"",TRIM(INDEX($E$3:$E$202,_xlfn.AGGREGATE(15,6,(ROW($C$3:$C$202)-ROW($C$3)+1)/($C$3:$C$202&lt;&gt;""),ROWS(A$3:A156))))&amp;" ("&amp;TRIM(INDEX($D$3:$D$202,_xlfn.AGGREGATE(15,6,(ROW($C$3:$C$202)-ROW($C$3)+1)/($C$3:$C$202&lt;&gt;""),ROWS(A$3:A156))))&amp;")",TRIM(INDEX($D$3:$D$202,_xlfn.AGGREGATE(15,6,(ROW($C$3:$C$202)-ROW($C$3)+1)/($C$3:$C$202&lt;&gt;""),ROWS(A$3:A156))))),TRIM(INDEX($E$3:$E$202,_xlfn.AGGREGATE(15,6,(ROW($C$3:$C$202)-ROW($C$3)+1)/($C$3:$C$202&lt;&gt;""),ROWS(A$3:A156)))) )&amp;" "&amp;TRIM(INDEX($C$3:$C$202,_xlfn.AGGREGATE(15,6,(ROW($C$3:$C$202)-ROW($C$3)+1)/($C$3:$C$202&lt;&gt;""),ROWS(A$3:A156)))),"")</f>
        <v/>
      </c>
      <c r="AB156" s="48" t="str">
        <f>IFERROR(INDEX($A$3:$A$202,_xlfn.AGGREGATE(15,6,(ROW($C$3:$C$202)-ROW($C$3)+1)/($C$3:$C$202&lt;&gt;""),ROWS(A$3:A156))),"")</f>
        <v/>
      </c>
    </row>
    <row r="157" spans="1:28">
      <c r="A157" s="49">
        <f>ROWS(C$2:C156)</f>
        <v>155</v>
      </c>
      <c r="B157" s="103"/>
      <c r="C157" s="103"/>
      <c r="D157" s="103"/>
      <c r="E157" s="103"/>
      <c r="F157" s="108"/>
      <c r="G157" s="105"/>
      <c r="AA157" s="48" t="str">
        <f>IFERROR(IF(TRIM(INDEX($B$3:$B$202,_xlfn.AGGREGATE(15,6,(ROW($C$3:$C$202)-ROW($C$3)+1)/($C$3:$C$202&lt;&gt;""),ROWS(A$3:A157))))&lt;&gt;"",TRIM(INDEX($B$3:$B$202,_xlfn.AGGREGATE(15,6,(ROW($C$3:$C$202)-ROW($C$3)+1)/($C$3:$C$202&lt;&gt;""),ROWS(A$3:A157))))&amp;" ","")&amp;IF(TRIM(INDEX($D$3:$D$202,_xlfn.AGGREGATE(15,6,(ROW($C$3:$C$202)-ROW($C$3)+1)/($C$3:$C$202&lt;&gt;""),ROWS(A$3:A157))))&lt;&gt;"",IF(TRIM(INDEX($E$3:$E$202,_xlfn.AGGREGATE(15,6,(ROW($C$3:$C$202)-ROW($C$3)+1)/($C$3:$C$202&lt;&gt;""),ROWS(A$3:A157))))&lt;&gt;"",TRIM(INDEX($E$3:$E$202,_xlfn.AGGREGATE(15,6,(ROW($C$3:$C$202)-ROW($C$3)+1)/($C$3:$C$202&lt;&gt;""),ROWS(A$3:A157))))&amp;" ("&amp;TRIM(INDEX($D$3:$D$202,_xlfn.AGGREGATE(15,6,(ROW($C$3:$C$202)-ROW($C$3)+1)/($C$3:$C$202&lt;&gt;""),ROWS(A$3:A157))))&amp;")",TRIM(INDEX($D$3:$D$202,_xlfn.AGGREGATE(15,6,(ROW($C$3:$C$202)-ROW($C$3)+1)/($C$3:$C$202&lt;&gt;""),ROWS(A$3:A157))))),TRIM(INDEX($E$3:$E$202,_xlfn.AGGREGATE(15,6,(ROW($C$3:$C$202)-ROW($C$3)+1)/($C$3:$C$202&lt;&gt;""),ROWS(A$3:A157)))) )&amp;" "&amp;TRIM(INDEX($C$3:$C$202,_xlfn.AGGREGATE(15,6,(ROW($C$3:$C$202)-ROW($C$3)+1)/($C$3:$C$202&lt;&gt;""),ROWS(A$3:A157)))),"")</f>
        <v/>
      </c>
      <c r="AB157" s="48" t="str">
        <f>IFERROR(INDEX($A$3:$A$202,_xlfn.AGGREGATE(15,6,(ROW($C$3:$C$202)-ROW($C$3)+1)/($C$3:$C$202&lt;&gt;""),ROWS(A$3:A157))),"")</f>
        <v/>
      </c>
    </row>
    <row r="158" spans="1:28">
      <c r="A158" s="49">
        <f>ROWS(C$2:C157)</f>
        <v>156</v>
      </c>
      <c r="B158" s="103"/>
      <c r="C158" s="103"/>
      <c r="D158" s="103"/>
      <c r="E158" s="103"/>
      <c r="F158" s="108"/>
      <c r="G158" s="105"/>
      <c r="AA158" s="48" t="str">
        <f>IFERROR(IF(TRIM(INDEX($B$3:$B$202,_xlfn.AGGREGATE(15,6,(ROW($C$3:$C$202)-ROW($C$3)+1)/($C$3:$C$202&lt;&gt;""),ROWS(A$3:A158))))&lt;&gt;"",TRIM(INDEX($B$3:$B$202,_xlfn.AGGREGATE(15,6,(ROW($C$3:$C$202)-ROW($C$3)+1)/($C$3:$C$202&lt;&gt;""),ROWS(A$3:A158))))&amp;" ","")&amp;IF(TRIM(INDEX($D$3:$D$202,_xlfn.AGGREGATE(15,6,(ROW($C$3:$C$202)-ROW($C$3)+1)/($C$3:$C$202&lt;&gt;""),ROWS(A$3:A158))))&lt;&gt;"",IF(TRIM(INDEX($E$3:$E$202,_xlfn.AGGREGATE(15,6,(ROW($C$3:$C$202)-ROW($C$3)+1)/($C$3:$C$202&lt;&gt;""),ROWS(A$3:A158))))&lt;&gt;"",TRIM(INDEX($E$3:$E$202,_xlfn.AGGREGATE(15,6,(ROW($C$3:$C$202)-ROW($C$3)+1)/($C$3:$C$202&lt;&gt;""),ROWS(A$3:A158))))&amp;" ("&amp;TRIM(INDEX($D$3:$D$202,_xlfn.AGGREGATE(15,6,(ROW($C$3:$C$202)-ROW($C$3)+1)/($C$3:$C$202&lt;&gt;""),ROWS(A$3:A158))))&amp;")",TRIM(INDEX($D$3:$D$202,_xlfn.AGGREGATE(15,6,(ROW($C$3:$C$202)-ROW($C$3)+1)/($C$3:$C$202&lt;&gt;""),ROWS(A$3:A158))))),TRIM(INDEX($E$3:$E$202,_xlfn.AGGREGATE(15,6,(ROW($C$3:$C$202)-ROW($C$3)+1)/($C$3:$C$202&lt;&gt;""),ROWS(A$3:A158)))) )&amp;" "&amp;TRIM(INDEX($C$3:$C$202,_xlfn.AGGREGATE(15,6,(ROW($C$3:$C$202)-ROW($C$3)+1)/($C$3:$C$202&lt;&gt;""),ROWS(A$3:A158)))),"")</f>
        <v/>
      </c>
      <c r="AB158" s="48" t="str">
        <f>IFERROR(INDEX($A$3:$A$202,_xlfn.AGGREGATE(15,6,(ROW($C$3:$C$202)-ROW($C$3)+1)/($C$3:$C$202&lt;&gt;""),ROWS(A$3:A158))),"")</f>
        <v/>
      </c>
    </row>
    <row r="159" spans="1:28">
      <c r="A159" s="49">
        <f>ROWS(C$2:C158)</f>
        <v>157</v>
      </c>
      <c r="B159" s="103"/>
      <c r="C159" s="103"/>
      <c r="D159" s="103"/>
      <c r="E159" s="103"/>
      <c r="F159" s="108"/>
      <c r="G159" s="105"/>
      <c r="AA159" s="48" t="str">
        <f>IFERROR(IF(TRIM(INDEX($B$3:$B$202,_xlfn.AGGREGATE(15,6,(ROW($C$3:$C$202)-ROW($C$3)+1)/($C$3:$C$202&lt;&gt;""),ROWS(A$3:A159))))&lt;&gt;"",TRIM(INDEX($B$3:$B$202,_xlfn.AGGREGATE(15,6,(ROW($C$3:$C$202)-ROW($C$3)+1)/($C$3:$C$202&lt;&gt;""),ROWS(A$3:A159))))&amp;" ","")&amp;IF(TRIM(INDEX($D$3:$D$202,_xlfn.AGGREGATE(15,6,(ROW($C$3:$C$202)-ROW($C$3)+1)/($C$3:$C$202&lt;&gt;""),ROWS(A$3:A159))))&lt;&gt;"",IF(TRIM(INDEX($E$3:$E$202,_xlfn.AGGREGATE(15,6,(ROW($C$3:$C$202)-ROW($C$3)+1)/($C$3:$C$202&lt;&gt;""),ROWS(A$3:A159))))&lt;&gt;"",TRIM(INDEX($E$3:$E$202,_xlfn.AGGREGATE(15,6,(ROW($C$3:$C$202)-ROW($C$3)+1)/($C$3:$C$202&lt;&gt;""),ROWS(A$3:A159))))&amp;" ("&amp;TRIM(INDEX($D$3:$D$202,_xlfn.AGGREGATE(15,6,(ROW($C$3:$C$202)-ROW($C$3)+1)/($C$3:$C$202&lt;&gt;""),ROWS(A$3:A159))))&amp;")",TRIM(INDEX($D$3:$D$202,_xlfn.AGGREGATE(15,6,(ROW($C$3:$C$202)-ROW($C$3)+1)/($C$3:$C$202&lt;&gt;""),ROWS(A$3:A159))))),TRIM(INDEX($E$3:$E$202,_xlfn.AGGREGATE(15,6,(ROW($C$3:$C$202)-ROW($C$3)+1)/($C$3:$C$202&lt;&gt;""),ROWS(A$3:A159)))) )&amp;" "&amp;TRIM(INDEX($C$3:$C$202,_xlfn.AGGREGATE(15,6,(ROW($C$3:$C$202)-ROW($C$3)+1)/($C$3:$C$202&lt;&gt;""),ROWS(A$3:A159)))),"")</f>
        <v/>
      </c>
      <c r="AB159" s="48" t="str">
        <f>IFERROR(INDEX($A$3:$A$202,_xlfn.AGGREGATE(15,6,(ROW($C$3:$C$202)-ROW($C$3)+1)/($C$3:$C$202&lt;&gt;""),ROWS(A$3:A159))),"")</f>
        <v/>
      </c>
    </row>
    <row r="160" spans="1:28">
      <c r="A160" s="49">
        <f>ROWS(C$2:C159)</f>
        <v>158</v>
      </c>
      <c r="B160" s="103"/>
      <c r="C160" s="103"/>
      <c r="D160" s="103"/>
      <c r="E160" s="103"/>
      <c r="F160" s="108"/>
      <c r="G160" s="105"/>
      <c r="AA160" s="48" t="str">
        <f>IFERROR(IF(TRIM(INDEX($B$3:$B$202,_xlfn.AGGREGATE(15,6,(ROW($C$3:$C$202)-ROW($C$3)+1)/($C$3:$C$202&lt;&gt;""),ROWS(A$3:A160))))&lt;&gt;"",TRIM(INDEX($B$3:$B$202,_xlfn.AGGREGATE(15,6,(ROW($C$3:$C$202)-ROW($C$3)+1)/($C$3:$C$202&lt;&gt;""),ROWS(A$3:A160))))&amp;" ","")&amp;IF(TRIM(INDEX($D$3:$D$202,_xlfn.AGGREGATE(15,6,(ROW($C$3:$C$202)-ROW($C$3)+1)/($C$3:$C$202&lt;&gt;""),ROWS(A$3:A160))))&lt;&gt;"",IF(TRIM(INDEX($E$3:$E$202,_xlfn.AGGREGATE(15,6,(ROW($C$3:$C$202)-ROW($C$3)+1)/($C$3:$C$202&lt;&gt;""),ROWS(A$3:A160))))&lt;&gt;"",TRIM(INDEX($E$3:$E$202,_xlfn.AGGREGATE(15,6,(ROW($C$3:$C$202)-ROW($C$3)+1)/($C$3:$C$202&lt;&gt;""),ROWS(A$3:A160))))&amp;" ("&amp;TRIM(INDEX($D$3:$D$202,_xlfn.AGGREGATE(15,6,(ROW($C$3:$C$202)-ROW($C$3)+1)/($C$3:$C$202&lt;&gt;""),ROWS(A$3:A160))))&amp;")",TRIM(INDEX($D$3:$D$202,_xlfn.AGGREGATE(15,6,(ROW($C$3:$C$202)-ROW($C$3)+1)/($C$3:$C$202&lt;&gt;""),ROWS(A$3:A160))))),TRIM(INDEX($E$3:$E$202,_xlfn.AGGREGATE(15,6,(ROW($C$3:$C$202)-ROW($C$3)+1)/($C$3:$C$202&lt;&gt;""),ROWS(A$3:A160)))) )&amp;" "&amp;TRIM(INDEX($C$3:$C$202,_xlfn.AGGREGATE(15,6,(ROW($C$3:$C$202)-ROW($C$3)+1)/($C$3:$C$202&lt;&gt;""),ROWS(A$3:A160)))),"")</f>
        <v/>
      </c>
      <c r="AB160" s="48" t="str">
        <f>IFERROR(INDEX($A$3:$A$202,_xlfn.AGGREGATE(15,6,(ROW($C$3:$C$202)-ROW($C$3)+1)/($C$3:$C$202&lt;&gt;""),ROWS(A$3:A160))),"")</f>
        <v/>
      </c>
    </row>
    <row r="161" spans="1:28">
      <c r="A161" s="49">
        <f>ROWS(C$2:C160)</f>
        <v>159</v>
      </c>
      <c r="B161" s="103"/>
      <c r="C161" s="103"/>
      <c r="D161" s="103"/>
      <c r="E161" s="103"/>
      <c r="F161" s="108"/>
      <c r="G161" s="105"/>
      <c r="AA161" s="48" t="str">
        <f>IFERROR(IF(TRIM(INDEX($B$3:$B$202,_xlfn.AGGREGATE(15,6,(ROW($C$3:$C$202)-ROW($C$3)+1)/($C$3:$C$202&lt;&gt;""),ROWS(A$3:A161))))&lt;&gt;"",TRIM(INDEX($B$3:$B$202,_xlfn.AGGREGATE(15,6,(ROW($C$3:$C$202)-ROW($C$3)+1)/($C$3:$C$202&lt;&gt;""),ROWS(A$3:A161))))&amp;" ","")&amp;IF(TRIM(INDEX($D$3:$D$202,_xlfn.AGGREGATE(15,6,(ROW($C$3:$C$202)-ROW($C$3)+1)/($C$3:$C$202&lt;&gt;""),ROWS(A$3:A161))))&lt;&gt;"",IF(TRIM(INDEX($E$3:$E$202,_xlfn.AGGREGATE(15,6,(ROW($C$3:$C$202)-ROW($C$3)+1)/($C$3:$C$202&lt;&gt;""),ROWS(A$3:A161))))&lt;&gt;"",TRIM(INDEX($E$3:$E$202,_xlfn.AGGREGATE(15,6,(ROW($C$3:$C$202)-ROW($C$3)+1)/($C$3:$C$202&lt;&gt;""),ROWS(A$3:A161))))&amp;" ("&amp;TRIM(INDEX($D$3:$D$202,_xlfn.AGGREGATE(15,6,(ROW($C$3:$C$202)-ROW($C$3)+1)/($C$3:$C$202&lt;&gt;""),ROWS(A$3:A161))))&amp;")",TRIM(INDEX($D$3:$D$202,_xlfn.AGGREGATE(15,6,(ROW($C$3:$C$202)-ROW($C$3)+1)/($C$3:$C$202&lt;&gt;""),ROWS(A$3:A161))))),TRIM(INDEX($E$3:$E$202,_xlfn.AGGREGATE(15,6,(ROW($C$3:$C$202)-ROW($C$3)+1)/($C$3:$C$202&lt;&gt;""),ROWS(A$3:A161)))) )&amp;" "&amp;TRIM(INDEX($C$3:$C$202,_xlfn.AGGREGATE(15,6,(ROW($C$3:$C$202)-ROW($C$3)+1)/($C$3:$C$202&lt;&gt;""),ROWS(A$3:A161)))),"")</f>
        <v/>
      </c>
      <c r="AB161" s="48" t="str">
        <f>IFERROR(INDEX($A$3:$A$202,_xlfn.AGGREGATE(15,6,(ROW($C$3:$C$202)-ROW($C$3)+1)/($C$3:$C$202&lt;&gt;""),ROWS(A$3:A161))),"")</f>
        <v/>
      </c>
    </row>
    <row r="162" spans="1:28">
      <c r="A162" s="49">
        <f>ROWS(C$2:C161)</f>
        <v>160</v>
      </c>
      <c r="B162" s="103"/>
      <c r="C162" s="103"/>
      <c r="D162" s="103"/>
      <c r="E162" s="103"/>
      <c r="F162" s="108"/>
      <c r="G162" s="105"/>
      <c r="AA162" s="48" t="str">
        <f>IFERROR(IF(TRIM(INDEX($B$3:$B$202,_xlfn.AGGREGATE(15,6,(ROW($C$3:$C$202)-ROW($C$3)+1)/($C$3:$C$202&lt;&gt;""),ROWS(A$3:A162))))&lt;&gt;"",TRIM(INDEX($B$3:$B$202,_xlfn.AGGREGATE(15,6,(ROW($C$3:$C$202)-ROW($C$3)+1)/($C$3:$C$202&lt;&gt;""),ROWS(A$3:A162))))&amp;" ","")&amp;IF(TRIM(INDEX($D$3:$D$202,_xlfn.AGGREGATE(15,6,(ROW($C$3:$C$202)-ROW($C$3)+1)/($C$3:$C$202&lt;&gt;""),ROWS(A$3:A162))))&lt;&gt;"",IF(TRIM(INDEX($E$3:$E$202,_xlfn.AGGREGATE(15,6,(ROW($C$3:$C$202)-ROW($C$3)+1)/($C$3:$C$202&lt;&gt;""),ROWS(A$3:A162))))&lt;&gt;"",TRIM(INDEX($E$3:$E$202,_xlfn.AGGREGATE(15,6,(ROW($C$3:$C$202)-ROW($C$3)+1)/($C$3:$C$202&lt;&gt;""),ROWS(A$3:A162))))&amp;" ("&amp;TRIM(INDEX($D$3:$D$202,_xlfn.AGGREGATE(15,6,(ROW($C$3:$C$202)-ROW($C$3)+1)/($C$3:$C$202&lt;&gt;""),ROWS(A$3:A162))))&amp;")",TRIM(INDEX($D$3:$D$202,_xlfn.AGGREGATE(15,6,(ROW($C$3:$C$202)-ROW($C$3)+1)/($C$3:$C$202&lt;&gt;""),ROWS(A$3:A162))))),TRIM(INDEX($E$3:$E$202,_xlfn.AGGREGATE(15,6,(ROW($C$3:$C$202)-ROW($C$3)+1)/($C$3:$C$202&lt;&gt;""),ROWS(A$3:A162)))) )&amp;" "&amp;TRIM(INDEX($C$3:$C$202,_xlfn.AGGREGATE(15,6,(ROW($C$3:$C$202)-ROW($C$3)+1)/($C$3:$C$202&lt;&gt;""),ROWS(A$3:A162)))),"")</f>
        <v/>
      </c>
      <c r="AB162" s="48" t="str">
        <f>IFERROR(INDEX($A$3:$A$202,_xlfn.AGGREGATE(15,6,(ROW($C$3:$C$202)-ROW($C$3)+1)/($C$3:$C$202&lt;&gt;""),ROWS(A$3:A162))),"")</f>
        <v/>
      </c>
    </row>
    <row r="163" spans="1:28">
      <c r="A163" s="49">
        <f>ROWS(C$2:C162)</f>
        <v>161</v>
      </c>
      <c r="B163" s="103"/>
      <c r="C163" s="103"/>
      <c r="D163" s="103"/>
      <c r="E163" s="103"/>
      <c r="F163" s="108"/>
      <c r="G163" s="105"/>
      <c r="AA163" s="48" t="str">
        <f>IFERROR(IF(TRIM(INDEX($B$3:$B$202,_xlfn.AGGREGATE(15,6,(ROW($C$3:$C$202)-ROW($C$3)+1)/($C$3:$C$202&lt;&gt;""),ROWS(A$3:A163))))&lt;&gt;"",TRIM(INDEX($B$3:$B$202,_xlfn.AGGREGATE(15,6,(ROW($C$3:$C$202)-ROW($C$3)+1)/($C$3:$C$202&lt;&gt;""),ROWS(A$3:A163))))&amp;" ","")&amp;IF(TRIM(INDEX($D$3:$D$202,_xlfn.AGGREGATE(15,6,(ROW($C$3:$C$202)-ROW($C$3)+1)/($C$3:$C$202&lt;&gt;""),ROWS(A$3:A163))))&lt;&gt;"",IF(TRIM(INDEX($E$3:$E$202,_xlfn.AGGREGATE(15,6,(ROW($C$3:$C$202)-ROW($C$3)+1)/($C$3:$C$202&lt;&gt;""),ROWS(A$3:A163))))&lt;&gt;"",TRIM(INDEX($E$3:$E$202,_xlfn.AGGREGATE(15,6,(ROW($C$3:$C$202)-ROW($C$3)+1)/($C$3:$C$202&lt;&gt;""),ROWS(A$3:A163))))&amp;" ("&amp;TRIM(INDEX($D$3:$D$202,_xlfn.AGGREGATE(15,6,(ROW($C$3:$C$202)-ROW($C$3)+1)/($C$3:$C$202&lt;&gt;""),ROWS(A$3:A163))))&amp;")",TRIM(INDEX($D$3:$D$202,_xlfn.AGGREGATE(15,6,(ROW($C$3:$C$202)-ROW($C$3)+1)/($C$3:$C$202&lt;&gt;""),ROWS(A$3:A163))))),TRIM(INDEX($E$3:$E$202,_xlfn.AGGREGATE(15,6,(ROW($C$3:$C$202)-ROW($C$3)+1)/($C$3:$C$202&lt;&gt;""),ROWS(A$3:A163)))) )&amp;" "&amp;TRIM(INDEX($C$3:$C$202,_xlfn.AGGREGATE(15,6,(ROW($C$3:$C$202)-ROW($C$3)+1)/($C$3:$C$202&lt;&gt;""),ROWS(A$3:A163)))),"")</f>
        <v/>
      </c>
      <c r="AB163" s="48" t="str">
        <f>IFERROR(INDEX($A$3:$A$202,_xlfn.AGGREGATE(15,6,(ROW($C$3:$C$202)-ROW($C$3)+1)/($C$3:$C$202&lt;&gt;""),ROWS(A$3:A163))),"")</f>
        <v/>
      </c>
    </row>
    <row r="164" spans="1:28">
      <c r="A164" s="49">
        <f>ROWS(C$2:C163)</f>
        <v>162</v>
      </c>
      <c r="B164" s="103"/>
      <c r="C164" s="103"/>
      <c r="D164" s="103"/>
      <c r="E164" s="103"/>
      <c r="F164" s="108"/>
      <c r="G164" s="105"/>
      <c r="AA164" s="48" t="str">
        <f>IFERROR(IF(TRIM(INDEX($B$3:$B$202,_xlfn.AGGREGATE(15,6,(ROW($C$3:$C$202)-ROW($C$3)+1)/($C$3:$C$202&lt;&gt;""),ROWS(A$3:A164))))&lt;&gt;"",TRIM(INDEX($B$3:$B$202,_xlfn.AGGREGATE(15,6,(ROW($C$3:$C$202)-ROW($C$3)+1)/($C$3:$C$202&lt;&gt;""),ROWS(A$3:A164))))&amp;" ","")&amp;IF(TRIM(INDEX($D$3:$D$202,_xlfn.AGGREGATE(15,6,(ROW($C$3:$C$202)-ROW($C$3)+1)/($C$3:$C$202&lt;&gt;""),ROWS(A$3:A164))))&lt;&gt;"",IF(TRIM(INDEX($E$3:$E$202,_xlfn.AGGREGATE(15,6,(ROW($C$3:$C$202)-ROW($C$3)+1)/($C$3:$C$202&lt;&gt;""),ROWS(A$3:A164))))&lt;&gt;"",TRIM(INDEX($E$3:$E$202,_xlfn.AGGREGATE(15,6,(ROW($C$3:$C$202)-ROW($C$3)+1)/($C$3:$C$202&lt;&gt;""),ROWS(A$3:A164))))&amp;" ("&amp;TRIM(INDEX($D$3:$D$202,_xlfn.AGGREGATE(15,6,(ROW($C$3:$C$202)-ROW($C$3)+1)/($C$3:$C$202&lt;&gt;""),ROWS(A$3:A164))))&amp;")",TRIM(INDEX($D$3:$D$202,_xlfn.AGGREGATE(15,6,(ROW($C$3:$C$202)-ROW($C$3)+1)/($C$3:$C$202&lt;&gt;""),ROWS(A$3:A164))))),TRIM(INDEX($E$3:$E$202,_xlfn.AGGREGATE(15,6,(ROW($C$3:$C$202)-ROW($C$3)+1)/($C$3:$C$202&lt;&gt;""),ROWS(A$3:A164)))) )&amp;" "&amp;TRIM(INDEX($C$3:$C$202,_xlfn.AGGREGATE(15,6,(ROW($C$3:$C$202)-ROW($C$3)+1)/($C$3:$C$202&lt;&gt;""),ROWS(A$3:A164)))),"")</f>
        <v/>
      </c>
      <c r="AB164" s="48" t="str">
        <f>IFERROR(INDEX($A$3:$A$202,_xlfn.AGGREGATE(15,6,(ROW($C$3:$C$202)-ROW($C$3)+1)/($C$3:$C$202&lt;&gt;""),ROWS(A$3:A164))),"")</f>
        <v/>
      </c>
    </row>
    <row r="165" spans="1:28">
      <c r="A165" s="49">
        <f>ROWS(C$2:C164)</f>
        <v>163</v>
      </c>
      <c r="B165" s="103"/>
      <c r="C165" s="103"/>
      <c r="D165" s="103"/>
      <c r="E165" s="103"/>
      <c r="F165" s="108"/>
      <c r="G165" s="105"/>
      <c r="AA165" s="48" t="str">
        <f>IFERROR(IF(TRIM(INDEX($B$3:$B$202,_xlfn.AGGREGATE(15,6,(ROW($C$3:$C$202)-ROW($C$3)+1)/($C$3:$C$202&lt;&gt;""),ROWS(A$3:A165))))&lt;&gt;"",TRIM(INDEX($B$3:$B$202,_xlfn.AGGREGATE(15,6,(ROW($C$3:$C$202)-ROW($C$3)+1)/($C$3:$C$202&lt;&gt;""),ROWS(A$3:A165))))&amp;" ","")&amp;IF(TRIM(INDEX($D$3:$D$202,_xlfn.AGGREGATE(15,6,(ROW($C$3:$C$202)-ROW($C$3)+1)/($C$3:$C$202&lt;&gt;""),ROWS(A$3:A165))))&lt;&gt;"",IF(TRIM(INDEX($E$3:$E$202,_xlfn.AGGREGATE(15,6,(ROW($C$3:$C$202)-ROW($C$3)+1)/($C$3:$C$202&lt;&gt;""),ROWS(A$3:A165))))&lt;&gt;"",TRIM(INDEX($E$3:$E$202,_xlfn.AGGREGATE(15,6,(ROW($C$3:$C$202)-ROW($C$3)+1)/($C$3:$C$202&lt;&gt;""),ROWS(A$3:A165))))&amp;" ("&amp;TRIM(INDEX($D$3:$D$202,_xlfn.AGGREGATE(15,6,(ROW($C$3:$C$202)-ROW($C$3)+1)/($C$3:$C$202&lt;&gt;""),ROWS(A$3:A165))))&amp;")",TRIM(INDEX($D$3:$D$202,_xlfn.AGGREGATE(15,6,(ROW($C$3:$C$202)-ROW($C$3)+1)/($C$3:$C$202&lt;&gt;""),ROWS(A$3:A165))))),TRIM(INDEX($E$3:$E$202,_xlfn.AGGREGATE(15,6,(ROW($C$3:$C$202)-ROW($C$3)+1)/($C$3:$C$202&lt;&gt;""),ROWS(A$3:A165)))) )&amp;" "&amp;TRIM(INDEX($C$3:$C$202,_xlfn.AGGREGATE(15,6,(ROW($C$3:$C$202)-ROW($C$3)+1)/($C$3:$C$202&lt;&gt;""),ROWS(A$3:A165)))),"")</f>
        <v/>
      </c>
      <c r="AB165" s="48" t="str">
        <f>IFERROR(INDEX($A$3:$A$202,_xlfn.AGGREGATE(15,6,(ROW($C$3:$C$202)-ROW($C$3)+1)/($C$3:$C$202&lt;&gt;""),ROWS(A$3:A165))),"")</f>
        <v/>
      </c>
    </row>
    <row r="166" spans="1:28">
      <c r="A166" s="49">
        <f>ROWS(C$2:C165)</f>
        <v>164</v>
      </c>
      <c r="B166" s="103"/>
      <c r="C166" s="103"/>
      <c r="D166" s="103"/>
      <c r="E166" s="103"/>
      <c r="F166" s="108"/>
      <c r="G166" s="105"/>
      <c r="AA166" s="48" t="str">
        <f>IFERROR(IF(TRIM(INDEX($B$3:$B$202,_xlfn.AGGREGATE(15,6,(ROW($C$3:$C$202)-ROW($C$3)+1)/($C$3:$C$202&lt;&gt;""),ROWS(A$3:A166))))&lt;&gt;"",TRIM(INDEX($B$3:$B$202,_xlfn.AGGREGATE(15,6,(ROW($C$3:$C$202)-ROW($C$3)+1)/($C$3:$C$202&lt;&gt;""),ROWS(A$3:A166))))&amp;" ","")&amp;IF(TRIM(INDEX($D$3:$D$202,_xlfn.AGGREGATE(15,6,(ROW($C$3:$C$202)-ROW($C$3)+1)/($C$3:$C$202&lt;&gt;""),ROWS(A$3:A166))))&lt;&gt;"",IF(TRIM(INDEX($E$3:$E$202,_xlfn.AGGREGATE(15,6,(ROW($C$3:$C$202)-ROW($C$3)+1)/($C$3:$C$202&lt;&gt;""),ROWS(A$3:A166))))&lt;&gt;"",TRIM(INDEX($E$3:$E$202,_xlfn.AGGREGATE(15,6,(ROW($C$3:$C$202)-ROW($C$3)+1)/($C$3:$C$202&lt;&gt;""),ROWS(A$3:A166))))&amp;" ("&amp;TRIM(INDEX($D$3:$D$202,_xlfn.AGGREGATE(15,6,(ROW($C$3:$C$202)-ROW($C$3)+1)/($C$3:$C$202&lt;&gt;""),ROWS(A$3:A166))))&amp;")",TRIM(INDEX($D$3:$D$202,_xlfn.AGGREGATE(15,6,(ROW($C$3:$C$202)-ROW($C$3)+1)/($C$3:$C$202&lt;&gt;""),ROWS(A$3:A166))))),TRIM(INDEX($E$3:$E$202,_xlfn.AGGREGATE(15,6,(ROW($C$3:$C$202)-ROW($C$3)+1)/($C$3:$C$202&lt;&gt;""),ROWS(A$3:A166)))) )&amp;" "&amp;TRIM(INDEX($C$3:$C$202,_xlfn.AGGREGATE(15,6,(ROW($C$3:$C$202)-ROW($C$3)+1)/($C$3:$C$202&lt;&gt;""),ROWS(A$3:A166)))),"")</f>
        <v/>
      </c>
      <c r="AB166" s="48" t="str">
        <f>IFERROR(INDEX($A$3:$A$202,_xlfn.AGGREGATE(15,6,(ROW($C$3:$C$202)-ROW($C$3)+1)/($C$3:$C$202&lt;&gt;""),ROWS(A$3:A166))),"")</f>
        <v/>
      </c>
    </row>
    <row r="167" spans="1:28">
      <c r="A167" s="49">
        <f>ROWS(C$2:C166)</f>
        <v>165</v>
      </c>
      <c r="B167" s="103"/>
      <c r="C167" s="103"/>
      <c r="D167" s="103"/>
      <c r="E167" s="103"/>
      <c r="F167" s="108"/>
      <c r="G167" s="105"/>
      <c r="AA167" s="48" t="str">
        <f>IFERROR(IF(TRIM(INDEX($B$3:$B$202,_xlfn.AGGREGATE(15,6,(ROW($C$3:$C$202)-ROW($C$3)+1)/($C$3:$C$202&lt;&gt;""),ROWS(A$3:A167))))&lt;&gt;"",TRIM(INDEX($B$3:$B$202,_xlfn.AGGREGATE(15,6,(ROW($C$3:$C$202)-ROW($C$3)+1)/($C$3:$C$202&lt;&gt;""),ROWS(A$3:A167))))&amp;" ","")&amp;IF(TRIM(INDEX($D$3:$D$202,_xlfn.AGGREGATE(15,6,(ROW($C$3:$C$202)-ROW($C$3)+1)/($C$3:$C$202&lt;&gt;""),ROWS(A$3:A167))))&lt;&gt;"",IF(TRIM(INDEX($E$3:$E$202,_xlfn.AGGREGATE(15,6,(ROW($C$3:$C$202)-ROW($C$3)+1)/($C$3:$C$202&lt;&gt;""),ROWS(A$3:A167))))&lt;&gt;"",TRIM(INDEX($E$3:$E$202,_xlfn.AGGREGATE(15,6,(ROW($C$3:$C$202)-ROW($C$3)+1)/($C$3:$C$202&lt;&gt;""),ROWS(A$3:A167))))&amp;" ("&amp;TRIM(INDEX($D$3:$D$202,_xlfn.AGGREGATE(15,6,(ROW($C$3:$C$202)-ROW($C$3)+1)/($C$3:$C$202&lt;&gt;""),ROWS(A$3:A167))))&amp;")",TRIM(INDEX($D$3:$D$202,_xlfn.AGGREGATE(15,6,(ROW($C$3:$C$202)-ROW($C$3)+1)/($C$3:$C$202&lt;&gt;""),ROWS(A$3:A167))))),TRIM(INDEX($E$3:$E$202,_xlfn.AGGREGATE(15,6,(ROW($C$3:$C$202)-ROW($C$3)+1)/($C$3:$C$202&lt;&gt;""),ROWS(A$3:A167)))) )&amp;" "&amp;TRIM(INDEX($C$3:$C$202,_xlfn.AGGREGATE(15,6,(ROW($C$3:$C$202)-ROW($C$3)+1)/($C$3:$C$202&lt;&gt;""),ROWS(A$3:A167)))),"")</f>
        <v/>
      </c>
      <c r="AB167" s="48" t="str">
        <f>IFERROR(INDEX($A$3:$A$202,_xlfn.AGGREGATE(15,6,(ROW($C$3:$C$202)-ROW($C$3)+1)/($C$3:$C$202&lt;&gt;""),ROWS(A$3:A167))),"")</f>
        <v/>
      </c>
    </row>
    <row r="168" spans="1:28">
      <c r="A168" s="49">
        <f>ROWS(C$2:C167)</f>
        <v>166</v>
      </c>
      <c r="B168" s="103"/>
      <c r="C168" s="103"/>
      <c r="D168" s="103"/>
      <c r="E168" s="103"/>
      <c r="F168" s="108"/>
      <c r="G168" s="105"/>
      <c r="AA168" s="48" t="str">
        <f>IFERROR(IF(TRIM(INDEX($B$3:$B$202,_xlfn.AGGREGATE(15,6,(ROW($C$3:$C$202)-ROW($C$3)+1)/($C$3:$C$202&lt;&gt;""),ROWS(A$3:A168))))&lt;&gt;"",TRIM(INDEX($B$3:$B$202,_xlfn.AGGREGATE(15,6,(ROW($C$3:$C$202)-ROW($C$3)+1)/($C$3:$C$202&lt;&gt;""),ROWS(A$3:A168))))&amp;" ","")&amp;IF(TRIM(INDEX($D$3:$D$202,_xlfn.AGGREGATE(15,6,(ROW($C$3:$C$202)-ROW($C$3)+1)/($C$3:$C$202&lt;&gt;""),ROWS(A$3:A168))))&lt;&gt;"",IF(TRIM(INDEX($E$3:$E$202,_xlfn.AGGREGATE(15,6,(ROW($C$3:$C$202)-ROW($C$3)+1)/($C$3:$C$202&lt;&gt;""),ROWS(A$3:A168))))&lt;&gt;"",TRIM(INDEX($E$3:$E$202,_xlfn.AGGREGATE(15,6,(ROW($C$3:$C$202)-ROW($C$3)+1)/($C$3:$C$202&lt;&gt;""),ROWS(A$3:A168))))&amp;" ("&amp;TRIM(INDEX($D$3:$D$202,_xlfn.AGGREGATE(15,6,(ROW($C$3:$C$202)-ROW($C$3)+1)/($C$3:$C$202&lt;&gt;""),ROWS(A$3:A168))))&amp;")",TRIM(INDEX($D$3:$D$202,_xlfn.AGGREGATE(15,6,(ROW($C$3:$C$202)-ROW($C$3)+1)/($C$3:$C$202&lt;&gt;""),ROWS(A$3:A168))))),TRIM(INDEX($E$3:$E$202,_xlfn.AGGREGATE(15,6,(ROW($C$3:$C$202)-ROW($C$3)+1)/($C$3:$C$202&lt;&gt;""),ROWS(A$3:A168)))) )&amp;" "&amp;TRIM(INDEX($C$3:$C$202,_xlfn.AGGREGATE(15,6,(ROW($C$3:$C$202)-ROW($C$3)+1)/($C$3:$C$202&lt;&gt;""),ROWS(A$3:A168)))),"")</f>
        <v/>
      </c>
      <c r="AB168" s="48" t="str">
        <f>IFERROR(INDEX($A$3:$A$202,_xlfn.AGGREGATE(15,6,(ROW($C$3:$C$202)-ROW($C$3)+1)/($C$3:$C$202&lt;&gt;""),ROWS(A$3:A168))),"")</f>
        <v/>
      </c>
    </row>
    <row r="169" spans="1:28">
      <c r="A169" s="49">
        <f>ROWS(C$2:C168)</f>
        <v>167</v>
      </c>
      <c r="B169" s="103"/>
      <c r="C169" s="103"/>
      <c r="D169" s="103"/>
      <c r="E169" s="103"/>
      <c r="F169" s="108"/>
      <c r="G169" s="105"/>
      <c r="AA169" s="48" t="str">
        <f>IFERROR(IF(TRIM(INDEX($B$3:$B$202,_xlfn.AGGREGATE(15,6,(ROW($C$3:$C$202)-ROW($C$3)+1)/($C$3:$C$202&lt;&gt;""),ROWS(A$3:A169))))&lt;&gt;"",TRIM(INDEX($B$3:$B$202,_xlfn.AGGREGATE(15,6,(ROW($C$3:$C$202)-ROW($C$3)+1)/($C$3:$C$202&lt;&gt;""),ROWS(A$3:A169))))&amp;" ","")&amp;IF(TRIM(INDEX($D$3:$D$202,_xlfn.AGGREGATE(15,6,(ROW($C$3:$C$202)-ROW($C$3)+1)/($C$3:$C$202&lt;&gt;""),ROWS(A$3:A169))))&lt;&gt;"",IF(TRIM(INDEX($E$3:$E$202,_xlfn.AGGREGATE(15,6,(ROW($C$3:$C$202)-ROW($C$3)+1)/($C$3:$C$202&lt;&gt;""),ROWS(A$3:A169))))&lt;&gt;"",TRIM(INDEX($E$3:$E$202,_xlfn.AGGREGATE(15,6,(ROW($C$3:$C$202)-ROW($C$3)+1)/($C$3:$C$202&lt;&gt;""),ROWS(A$3:A169))))&amp;" ("&amp;TRIM(INDEX($D$3:$D$202,_xlfn.AGGREGATE(15,6,(ROW($C$3:$C$202)-ROW($C$3)+1)/($C$3:$C$202&lt;&gt;""),ROWS(A$3:A169))))&amp;")",TRIM(INDEX($D$3:$D$202,_xlfn.AGGREGATE(15,6,(ROW($C$3:$C$202)-ROW($C$3)+1)/($C$3:$C$202&lt;&gt;""),ROWS(A$3:A169))))),TRIM(INDEX($E$3:$E$202,_xlfn.AGGREGATE(15,6,(ROW($C$3:$C$202)-ROW($C$3)+1)/($C$3:$C$202&lt;&gt;""),ROWS(A$3:A169)))) )&amp;" "&amp;TRIM(INDEX($C$3:$C$202,_xlfn.AGGREGATE(15,6,(ROW($C$3:$C$202)-ROW($C$3)+1)/($C$3:$C$202&lt;&gt;""),ROWS(A$3:A169)))),"")</f>
        <v/>
      </c>
      <c r="AB169" s="48" t="str">
        <f>IFERROR(INDEX($A$3:$A$202,_xlfn.AGGREGATE(15,6,(ROW($C$3:$C$202)-ROW($C$3)+1)/($C$3:$C$202&lt;&gt;""),ROWS(A$3:A169))),"")</f>
        <v/>
      </c>
    </row>
    <row r="170" spans="1:28">
      <c r="A170" s="49">
        <f>ROWS(C$2:C169)</f>
        <v>168</v>
      </c>
      <c r="B170" s="103"/>
      <c r="C170" s="103"/>
      <c r="D170" s="103"/>
      <c r="E170" s="103"/>
      <c r="F170" s="108"/>
      <c r="G170" s="105"/>
      <c r="AA170" s="48" t="str">
        <f>IFERROR(IF(TRIM(INDEX($B$3:$B$202,_xlfn.AGGREGATE(15,6,(ROW($C$3:$C$202)-ROW($C$3)+1)/($C$3:$C$202&lt;&gt;""),ROWS(A$3:A170))))&lt;&gt;"",TRIM(INDEX($B$3:$B$202,_xlfn.AGGREGATE(15,6,(ROW($C$3:$C$202)-ROW($C$3)+1)/($C$3:$C$202&lt;&gt;""),ROWS(A$3:A170))))&amp;" ","")&amp;IF(TRIM(INDEX($D$3:$D$202,_xlfn.AGGREGATE(15,6,(ROW($C$3:$C$202)-ROW($C$3)+1)/($C$3:$C$202&lt;&gt;""),ROWS(A$3:A170))))&lt;&gt;"",IF(TRIM(INDEX($E$3:$E$202,_xlfn.AGGREGATE(15,6,(ROW($C$3:$C$202)-ROW($C$3)+1)/($C$3:$C$202&lt;&gt;""),ROWS(A$3:A170))))&lt;&gt;"",TRIM(INDEX($E$3:$E$202,_xlfn.AGGREGATE(15,6,(ROW($C$3:$C$202)-ROW($C$3)+1)/($C$3:$C$202&lt;&gt;""),ROWS(A$3:A170))))&amp;" ("&amp;TRIM(INDEX($D$3:$D$202,_xlfn.AGGREGATE(15,6,(ROW($C$3:$C$202)-ROW($C$3)+1)/($C$3:$C$202&lt;&gt;""),ROWS(A$3:A170))))&amp;")",TRIM(INDEX($D$3:$D$202,_xlfn.AGGREGATE(15,6,(ROW($C$3:$C$202)-ROW($C$3)+1)/($C$3:$C$202&lt;&gt;""),ROWS(A$3:A170))))),TRIM(INDEX($E$3:$E$202,_xlfn.AGGREGATE(15,6,(ROW($C$3:$C$202)-ROW($C$3)+1)/($C$3:$C$202&lt;&gt;""),ROWS(A$3:A170)))) )&amp;" "&amp;TRIM(INDEX($C$3:$C$202,_xlfn.AGGREGATE(15,6,(ROW($C$3:$C$202)-ROW($C$3)+1)/($C$3:$C$202&lt;&gt;""),ROWS(A$3:A170)))),"")</f>
        <v/>
      </c>
      <c r="AB170" s="48" t="str">
        <f>IFERROR(INDEX($A$3:$A$202,_xlfn.AGGREGATE(15,6,(ROW($C$3:$C$202)-ROW($C$3)+1)/($C$3:$C$202&lt;&gt;""),ROWS(A$3:A170))),"")</f>
        <v/>
      </c>
    </row>
    <row r="171" spans="1:28">
      <c r="A171" s="49">
        <f>ROWS(C$2:C170)</f>
        <v>169</v>
      </c>
      <c r="B171" s="103"/>
      <c r="C171" s="103"/>
      <c r="D171" s="103"/>
      <c r="E171" s="103"/>
      <c r="F171" s="108"/>
      <c r="G171" s="105"/>
      <c r="AA171" s="48" t="str">
        <f>IFERROR(IF(TRIM(INDEX($B$3:$B$202,_xlfn.AGGREGATE(15,6,(ROW($C$3:$C$202)-ROW($C$3)+1)/($C$3:$C$202&lt;&gt;""),ROWS(A$3:A171))))&lt;&gt;"",TRIM(INDEX($B$3:$B$202,_xlfn.AGGREGATE(15,6,(ROW($C$3:$C$202)-ROW($C$3)+1)/($C$3:$C$202&lt;&gt;""),ROWS(A$3:A171))))&amp;" ","")&amp;IF(TRIM(INDEX($D$3:$D$202,_xlfn.AGGREGATE(15,6,(ROW($C$3:$C$202)-ROW($C$3)+1)/($C$3:$C$202&lt;&gt;""),ROWS(A$3:A171))))&lt;&gt;"",IF(TRIM(INDEX($E$3:$E$202,_xlfn.AGGREGATE(15,6,(ROW($C$3:$C$202)-ROW($C$3)+1)/($C$3:$C$202&lt;&gt;""),ROWS(A$3:A171))))&lt;&gt;"",TRIM(INDEX($E$3:$E$202,_xlfn.AGGREGATE(15,6,(ROW($C$3:$C$202)-ROW($C$3)+1)/($C$3:$C$202&lt;&gt;""),ROWS(A$3:A171))))&amp;" ("&amp;TRIM(INDEX($D$3:$D$202,_xlfn.AGGREGATE(15,6,(ROW($C$3:$C$202)-ROW($C$3)+1)/($C$3:$C$202&lt;&gt;""),ROWS(A$3:A171))))&amp;")",TRIM(INDEX($D$3:$D$202,_xlfn.AGGREGATE(15,6,(ROW($C$3:$C$202)-ROW($C$3)+1)/($C$3:$C$202&lt;&gt;""),ROWS(A$3:A171))))),TRIM(INDEX($E$3:$E$202,_xlfn.AGGREGATE(15,6,(ROW($C$3:$C$202)-ROW($C$3)+1)/($C$3:$C$202&lt;&gt;""),ROWS(A$3:A171)))) )&amp;" "&amp;TRIM(INDEX($C$3:$C$202,_xlfn.AGGREGATE(15,6,(ROW($C$3:$C$202)-ROW($C$3)+1)/($C$3:$C$202&lt;&gt;""),ROWS(A$3:A171)))),"")</f>
        <v/>
      </c>
      <c r="AB171" s="48" t="str">
        <f>IFERROR(INDEX($A$3:$A$202,_xlfn.AGGREGATE(15,6,(ROW($C$3:$C$202)-ROW($C$3)+1)/($C$3:$C$202&lt;&gt;""),ROWS(A$3:A171))),"")</f>
        <v/>
      </c>
    </row>
    <row r="172" spans="1:28">
      <c r="A172" s="49">
        <f>ROWS(C$2:C171)</f>
        <v>170</v>
      </c>
      <c r="B172" s="103"/>
      <c r="C172" s="103"/>
      <c r="D172" s="103"/>
      <c r="E172" s="103"/>
      <c r="F172" s="108"/>
      <c r="G172" s="105"/>
      <c r="AA172" s="48" t="str">
        <f>IFERROR(IF(TRIM(INDEX($B$3:$B$202,_xlfn.AGGREGATE(15,6,(ROW($C$3:$C$202)-ROW($C$3)+1)/($C$3:$C$202&lt;&gt;""),ROWS(A$3:A172))))&lt;&gt;"",TRIM(INDEX($B$3:$B$202,_xlfn.AGGREGATE(15,6,(ROW($C$3:$C$202)-ROW($C$3)+1)/($C$3:$C$202&lt;&gt;""),ROWS(A$3:A172))))&amp;" ","")&amp;IF(TRIM(INDEX($D$3:$D$202,_xlfn.AGGREGATE(15,6,(ROW($C$3:$C$202)-ROW($C$3)+1)/($C$3:$C$202&lt;&gt;""),ROWS(A$3:A172))))&lt;&gt;"",IF(TRIM(INDEX($E$3:$E$202,_xlfn.AGGREGATE(15,6,(ROW($C$3:$C$202)-ROW($C$3)+1)/($C$3:$C$202&lt;&gt;""),ROWS(A$3:A172))))&lt;&gt;"",TRIM(INDEX($E$3:$E$202,_xlfn.AGGREGATE(15,6,(ROW($C$3:$C$202)-ROW($C$3)+1)/($C$3:$C$202&lt;&gt;""),ROWS(A$3:A172))))&amp;" ("&amp;TRIM(INDEX($D$3:$D$202,_xlfn.AGGREGATE(15,6,(ROW($C$3:$C$202)-ROW($C$3)+1)/($C$3:$C$202&lt;&gt;""),ROWS(A$3:A172))))&amp;")",TRIM(INDEX($D$3:$D$202,_xlfn.AGGREGATE(15,6,(ROW($C$3:$C$202)-ROW($C$3)+1)/($C$3:$C$202&lt;&gt;""),ROWS(A$3:A172))))),TRIM(INDEX($E$3:$E$202,_xlfn.AGGREGATE(15,6,(ROW($C$3:$C$202)-ROW($C$3)+1)/($C$3:$C$202&lt;&gt;""),ROWS(A$3:A172)))) )&amp;" "&amp;TRIM(INDEX($C$3:$C$202,_xlfn.AGGREGATE(15,6,(ROW($C$3:$C$202)-ROW($C$3)+1)/($C$3:$C$202&lt;&gt;""),ROWS(A$3:A172)))),"")</f>
        <v/>
      </c>
      <c r="AB172" s="48" t="str">
        <f>IFERROR(INDEX($A$3:$A$202,_xlfn.AGGREGATE(15,6,(ROW($C$3:$C$202)-ROW($C$3)+1)/($C$3:$C$202&lt;&gt;""),ROWS(A$3:A172))),"")</f>
        <v/>
      </c>
    </row>
    <row r="173" spans="1:28">
      <c r="A173" s="49">
        <f>ROWS(C$2:C172)</f>
        <v>171</v>
      </c>
      <c r="B173" s="103"/>
      <c r="C173" s="103"/>
      <c r="D173" s="103"/>
      <c r="E173" s="103"/>
      <c r="F173" s="108"/>
      <c r="G173" s="105"/>
      <c r="AA173" s="48" t="str">
        <f>IFERROR(IF(TRIM(INDEX($B$3:$B$202,_xlfn.AGGREGATE(15,6,(ROW($C$3:$C$202)-ROW($C$3)+1)/($C$3:$C$202&lt;&gt;""),ROWS(A$3:A173))))&lt;&gt;"",TRIM(INDEX($B$3:$B$202,_xlfn.AGGREGATE(15,6,(ROW($C$3:$C$202)-ROW($C$3)+1)/($C$3:$C$202&lt;&gt;""),ROWS(A$3:A173))))&amp;" ","")&amp;IF(TRIM(INDEX($D$3:$D$202,_xlfn.AGGREGATE(15,6,(ROW($C$3:$C$202)-ROW($C$3)+1)/($C$3:$C$202&lt;&gt;""),ROWS(A$3:A173))))&lt;&gt;"",IF(TRIM(INDEX($E$3:$E$202,_xlfn.AGGREGATE(15,6,(ROW($C$3:$C$202)-ROW($C$3)+1)/($C$3:$C$202&lt;&gt;""),ROWS(A$3:A173))))&lt;&gt;"",TRIM(INDEX($E$3:$E$202,_xlfn.AGGREGATE(15,6,(ROW($C$3:$C$202)-ROW($C$3)+1)/($C$3:$C$202&lt;&gt;""),ROWS(A$3:A173))))&amp;" ("&amp;TRIM(INDEX($D$3:$D$202,_xlfn.AGGREGATE(15,6,(ROW($C$3:$C$202)-ROW($C$3)+1)/($C$3:$C$202&lt;&gt;""),ROWS(A$3:A173))))&amp;")",TRIM(INDEX($D$3:$D$202,_xlfn.AGGREGATE(15,6,(ROW($C$3:$C$202)-ROW($C$3)+1)/($C$3:$C$202&lt;&gt;""),ROWS(A$3:A173))))),TRIM(INDEX($E$3:$E$202,_xlfn.AGGREGATE(15,6,(ROW($C$3:$C$202)-ROW($C$3)+1)/($C$3:$C$202&lt;&gt;""),ROWS(A$3:A173)))) )&amp;" "&amp;TRIM(INDEX($C$3:$C$202,_xlfn.AGGREGATE(15,6,(ROW($C$3:$C$202)-ROW($C$3)+1)/($C$3:$C$202&lt;&gt;""),ROWS(A$3:A173)))),"")</f>
        <v/>
      </c>
      <c r="AB173" s="48" t="str">
        <f>IFERROR(INDEX($A$3:$A$202,_xlfn.AGGREGATE(15,6,(ROW($C$3:$C$202)-ROW($C$3)+1)/($C$3:$C$202&lt;&gt;""),ROWS(A$3:A173))),"")</f>
        <v/>
      </c>
    </row>
    <row r="174" spans="1:28">
      <c r="A174" s="49">
        <f>ROWS(C$2:C173)</f>
        <v>172</v>
      </c>
      <c r="B174" s="103"/>
      <c r="C174" s="103"/>
      <c r="D174" s="103"/>
      <c r="E174" s="103"/>
      <c r="F174" s="108"/>
      <c r="G174" s="105"/>
      <c r="AA174" s="48" t="str">
        <f>IFERROR(IF(TRIM(INDEX($B$3:$B$202,_xlfn.AGGREGATE(15,6,(ROW($C$3:$C$202)-ROW($C$3)+1)/($C$3:$C$202&lt;&gt;""),ROWS(A$3:A174))))&lt;&gt;"",TRIM(INDEX($B$3:$B$202,_xlfn.AGGREGATE(15,6,(ROW($C$3:$C$202)-ROW($C$3)+1)/($C$3:$C$202&lt;&gt;""),ROWS(A$3:A174))))&amp;" ","")&amp;IF(TRIM(INDEX($D$3:$D$202,_xlfn.AGGREGATE(15,6,(ROW($C$3:$C$202)-ROW($C$3)+1)/($C$3:$C$202&lt;&gt;""),ROWS(A$3:A174))))&lt;&gt;"",IF(TRIM(INDEX($E$3:$E$202,_xlfn.AGGREGATE(15,6,(ROW($C$3:$C$202)-ROW($C$3)+1)/($C$3:$C$202&lt;&gt;""),ROWS(A$3:A174))))&lt;&gt;"",TRIM(INDEX($E$3:$E$202,_xlfn.AGGREGATE(15,6,(ROW($C$3:$C$202)-ROW($C$3)+1)/($C$3:$C$202&lt;&gt;""),ROWS(A$3:A174))))&amp;" ("&amp;TRIM(INDEX($D$3:$D$202,_xlfn.AGGREGATE(15,6,(ROW($C$3:$C$202)-ROW($C$3)+1)/($C$3:$C$202&lt;&gt;""),ROWS(A$3:A174))))&amp;")",TRIM(INDEX($D$3:$D$202,_xlfn.AGGREGATE(15,6,(ROW($C$3:$C$202)-ROW($C$3)+1)/($C$3:$C$202&lt;&gt;""),ROWS(A$3:A174))))),TRIM(INDEX($E$3:$E$202,_xlfn.AGGREGATE(15,6,(ROW($C$3:$C$202)-ROW($C$3)+1)/($C$3:$C$202&lt;&gt;""),ROWS(A$3:A174)))) )&amp;" "&amp;TRIM(INDEX($C$3:$C$202,_xlfn.AGGREGATE(15,6,(ROW($C$3:$C$202)-ROW($C$3)+1)/($C$3:$C$202&lt;&gt;""),ROWS(A$3:A174)))),"")</f>
        <v/>
      </c>
      <c r="AB174" s="48" t="str">
        <f>IFERROR(INDEX($A$3:$A$202,_xlfn.AGGREGATE(15,6,(ROW($C$3:$C$202)-ROW($C$3)+1)/($C$3:$C$202&lt;&gt;""),ROWS(A$3:A174))),"")</f>
        <v/>
      </c>
    </row>
    <row r="175" spans="1:28">
      <c r="A175" s="49">
        <f>ROWS(C$2:C174)</f>
        <v>173</v>
      </c>
      <c r="B175" s="103"/>
      <c r="C175" s="103"/>
      <c r="D175" s="103"/>
      <c r="E175" s="103"/>
      <c r="F175" s="108"/>
      <c r="G175" s="105"/>
      <c r="AA175" s="48" t="str">
        <f>IFERROR(IF(TRIM(INDEX($B$3:$B$202,_xlfn.AGGREGATE(15,6,(ROW($C$3:$C$202)-ROW($C$3)+1)/($C$3:$C$202&lt;&gt;""),ROWS(A$3:A175))))&lt;&gt;"",TRIM(INDEX($B$3:$B$202,_xlfn.AGGREGATE(15,6,(ROW($C$3:$C$202)-ROW($C$3)+1)/($C$3:$C$202&lt;&gt;""),ROWS(A$3:A175))))&amp;" ","")&amp;IF(TRIM(INDEX($D$3:$D$202,_xlfn.AGGREGATE(15,6,(ROW($C$3:$C$202)-ROW($C$3)+1)/($C$3:$C$202&lt;&gt;""),ROWS(A$3:A175))))&lt;&gt;"",IF(TRIM(INDEX($E$3:$E$202,_xlfn.AGGREGATE(15,6,(ROW($C$3:$C$202)-ROW($C$3)+1)/($C$3:$C$202&lt;&gt;""),ROWS(A$3:A175))))&lt;&gt;"",TRIM(INDEX($E$3:$E$202,_xlfn.AGGREGATE(15,6,(ROW($C$3:$C$202)-ROW($C$3)+1)/($C$3:$C$202&lt;&gt;""),ROWS(A$3:A175))))&amp;" ("&amp;TRIM(INDEX($D$3:$D$202,_xlfn.AGGREGATE(15,6,(ROW($C$3:$C$202)-ROW($C$3)+1)/($C$3:$C$202&lt;&gt;""),ROWS(A$3:A175))))&amp;")",TRIM(INDEX($D$3:$D$202,_xlfn.AGGREGATE(15,6,(ROW($C$3:$C$202)-ROW($C$3)+1)/($C$3:$C$202&lt;&gt;""),ROWS(A$3:A175))))),TRIM(INDEX($E$3:$E$202,_xlfn.AGGREGATE(15,6,(ROW($C$3:$C$202)-ROW($C$3)+1)/($C$3:$C$202&lt;&gt;""),ROWS(A$3:A175)))) )&amp;" "&amp;TRIM(INDEX($C$3:$C$202,_xlfn.AGGREGATE(15,6,(ROW($C$3:$C$202)-ROW($C$3)+1)/($C$3:$C$202&lt;&gt;""),ROWS(A$3:A175)))),"")</f>
        <v/>
      </c>
      <c r="AB175" s="48" t="str">
        <f>IFERROR(INDEX($A$3:$A$202,_xlfn.AGGREGATE(15,6,(ROW($C$3:$C$202)-ROW($C$3)+1)/($C$3:$C$202&lt;&gt;""),ROWS(A$3:A175))),"")</f>
        <v/>
      </c>
    </row>
    <row r="176" spans="1:28">
      <c r="A176" s="49">
        <f>ROWS(C$2:C175)</f>
        <v>174</v>
      </c>
      <c r="B176" s="103"/>
      <c r="C176" s="103"/>
      <c r="D176" s="103"/>
      <c r="E176" s="103"/>
      <c r="F176" s="108"/>
      <c r="G176" s="105"/>
      <c r="AA176" s="48" t="str">
        <f>IFERROR(IF(TRIM(INDEX($B$3:$B$202,_xlfn.AGGREGATE(15,6,(ROW($C$3:$C$202)-ROW($C$3)+1)/($C$3:$C$202&lt;&gt;""),ROWS(A$3:A176))))&lt;&gt;"",TRIM(INDEX($B$3:$B$202,_xlfn.AGGREGATE(15,6,(ROW($C$3:$C$202)-ROW($C$3)+1)/($C$3:$C$202&lt;&gt;""),ROWS(A$3:A176))))&amp;" ","")&amp;IF(TRIM(INDEX($D$3:$D$202,_xlfn.AGGREGATE(15,6,(ROW($C$3:$C$202)-ROW($C$3)+1)/($C$3:$C$202&lt;&gt;""),ROWS(A$3:A176))))&lt;&gt;"",IF(TRIM(INDEX($E$3:$E$202,_xlfn.AGGREGATE(15,6,(ROW($C$3:$C$202)-ROW($C$3)+1)/($C$3:$C$202&lt;&gt;""),ROWS(A$3:A176))))&lt;&gt;"",TRIM(INDEX($E$3:$E$202,_xlfn.AGGREGATE(15,6,(ROW($C$3:$C$202)-ROW($C$3)+1)/($C$3:$C$202&lt;&gt;""),ROWS(A$3:A176))))&amp;" ("&amp;TRIM(INDEX($D$3:$D$202,_xlfn.AGGREGATE(15,6,(ROW($C$3:$C$202)-ROW($C$3)+1)/($C$3:$C$202&lt;&gt;""),ROWS(A$3:A176))))&amp;")",TRIM(INDEX($D$3:$D$202,_xlfn.AGGREGATE(15,6,(ROW($C$3:$C$202)-ROW($C$3)+1)/($C$3:$C$202&lt;&gt;""),ROWS(A$3:A176))))),TRIM(INDEX($E$3:$E$202,_xlfn.AGGREGATE(15,6,(ROW($C$3:$C$202)-ROW($C$3)+1)/($C$3:$C$202&lt;&gt;""),ROWS(A$3:A176)))) )&amp;" "&amp;TRIM(INDEX($C$3:$C$202,_xlfn.AGGREGATE(15,6,(ROW($C$3:$C$202)-ROW($C$3)+1)/($C$3:$C$202&lt;&gt;""),ROWS(A$3:A176)))),"")</f>
        <v/>
      </c>
      <c r="AB176" s="48" t="str">
        <f>IFERROR(INDEX($A$3:$A$202,_xlfn.AGGREGATE(15,6,(ROW($C$3:$C$202)-ROW($C$3)+1)/($C$3:$C$202&lt;&gt;""),ROWS(A$3:A176))),"")</f>
        <v/>
      </c>
    </row>
    <row r="177" spans="1:28">
      <c r="A177" s="49">
        <f>ROWS(C$2:C176)</f>
        <v>175</v>
      </c>
      <c r="B177" s="103"/>
      <c r="C177" s="103"/>
      <c r="D177" s="103"/>
      <c r="E177" s="103"/>
      <c r="F177" s="108"/>
      <c r="G177" s="105"/>
      <c r="AA177" s="48" t="str">
        <f>IFERROR(IF(TRIM(INDEX($B$3:$B$202,_xlfn.AGGREGATE(15,6,(ROW($C$3:$C$202)-ROW($C$3)+1)/($C$3:$C$202&lt;&gt;""),ROWS(A$3:A177))))&lt;&gt;"",TRIM(INDEX($B$3:$B$202,_xlfn.AGGREGATE(15,6,(ROW($C$3:$C$202)-ROW($C$3)+1)/($C$3:$C$202&lt;&gt;""),ROWS(A$3:A177))))&amp;" ","")&amp;IF(TRIM(INDEX($D$3:$D$202,_xlfn.AGGREGATE(15,6,(ROW($C$3:$C$202)-ROW($C$3)+1)/($C$3:$C$202&lt;&gt;""),ROWS(A$3:A177))))&lt;&gt;"",IF(TRIM(INDEX($E$3:$E$202,_xlfn.AGGREGATE(15,6,(ROW($C$3:$C$202)-ROW($C$3)+1)/($C$3:$C$202&lt;&gt;""),ROWS(A$3:A177))))&lt;&gt;"",TRIM(INDEX($E$3:$E$202,_xlfn.AGGREGATE(15,6,(ROW($C$3:$C$202)-ROW($C$3)+1)/($C$3:$C$202&lt;&gt;""),ROWS(A$3:A177))))&amp;" ("&amp;TRIM(INDEX($D$3:$D$202,_xlfn.AGGREGATE(15,6,(ROW($C$3:$C$202)-ROW($C$3)+1)/($C$3:$C$202&lt;&gt;""),ROWS(A$3:A177))))&amp;")",TRIM(INDEX($D$3:$D$202,_xlfn.AGGREGATE(15,6,(ROW($C$3:$C$202)-ROW($C$3)+1)/($C$3:$C$202&lt;&gt;""),ROWS(A$3:A177))))),TRIM(INDEX($E$3:$E$202,_xlfn.AGGREGATE(15,6,(ROW($C$3:$C$202)-ROW($C$3)+1)/($C$3:$C$202&lt;&gt;""),ROWS(A$3:A177)))) )&amp;" "&amp;TRIM(INDEX($C$3:$C$202,_xlfn.AGGREGATE(15,6,(ROW($C$3:$C$202)-ROW($C$3)+1)/($C$3:$C$202&lt;&gt;""),ROWS(A$3:A177)))),"")</f>
        <v/>
      </c>
      <c r="AB177" s="48" t="str">
        <f>IFERROR(INDEX($A$3:$A$202,_xlfn.AGGREGATE(15,6,(ROW($C$3:$C$202)-ROW($C$3)+1)/($C$3:$C$202&lt;&gt;""),ROWS(A$3:A177))),"")</f>
        <v/>
      </c>
    </row>
    <row r="178" spans="1:28">
      <c r="A178" s="49">
        <f>ROWS(C$2:C177)</f>
        <v>176</v>
      </c>
      <c r="B178" s="103"/>
      <c r="C178" s="103"/>
      <c r="D178" s="103"/>
      <c r="E178" s="103"/>
      <c r="F178" s="108"/>
      <c r="G178" s="105"/>
      <c r="AA178" s="48" t="str">
        <f>IFERROR(IF(TRIM(INDEX($B$3:$B$202,_xlfn.AGGREGATE(15,6,(ROW($C$3:$C$202)-ROW($C$3)+1)/($C$3:$C$202&lt;&gt;""),ROWS(A$3:A178))))&lt;&gt;"",TRIM(INDEX($B$3:$B$202,_xlfn.AGGREGATE(15,6,(ROW($C$3:$C$202)-ROW($C$3)+1)/($C$3:$C$202&lt;&gt;""),ROWS(A$3:A178))))&amp;" ","")&amp;IF(TRIM(INDEX($D$3:$D$202,_xlfn.AGGREGATE(15,6,(ROW($C$3:$C$202)-ROW($C$3)+1)/($C$3:$C$202&lt;&gt;""),ROWS(A$3:A178))))&lt;&gt;"",IF(TRIM(INDEX($E$3:$E$202,_xlfn.AGGREGATE(15,6,(ROW($C$3:$C$202)-ROW($C$3)+1)/($C$3:$C$202&lt;&gt;""),ROWS(A$3:A178))))&lt;&gt;"",TRIM(INDEX($E$3:$E$202,_xlfn.AGGREGATE(15,6,(ROW($C$3:$C$202)-ROW($C$3)+1)/($C$3:$C$202&lt;&gt;""),ROWS(A$3:A178))))&amp;" ("&amp;TRIM(INDEX($D$3:$D$202,_xlfn.AGGREGATE(15,6,(ROW($C$3:$C$202)-ROW($C$3)+1)/($C$3:$C$202&lt;&gt;""),ROWS(A$3:A178))))&amp;")",TRIM(INDEX($D$3:$D$202,_xlfn.AGGREGATE(15,6,(ROW($C$3:$C$202)-ROW($C$3)+1)/($C$3:$C$202&lt;&gt;""),ROWS(A$3:A178))))),TRIM(INDEX($E$3:$E$202,_xlfn.AGGREGATE(15,6,(ROW($C$3:$C$202)-ROW($C$3)+1)/($C$3:$C$202&lt;&gt;""),ROWS(A$3:A178)))) )&amp;" "&amp;TRIM(INDEX($C$3:$C$202,_xlfn.AGGREGATE(15,6,(ROW($C$3:$C$202)-ROW($C$3)+1)/($C$3:$C$202&lt;&gt;""),ROWS(A$3:A178)))),"")</f>
        <v/>
      </c>
      <c r="AB178" s="48" t="str">
        <f>IFERROR(INDEX($A$3:$A$202,_xlfn.AGGREGATE(15,6,(ROW($C$3:$C$202)-ROW($C$3)+1)/($C$3:$C$202&lt;&gt;""),ROWS(A$3:A178))),"")</f>
        <v/>
      </c>
    </row>
    <row r="179" spans="1:28">
      <c r="A179" s="49">
        <f>ROWS(C$2:C178)</f>
        <v>177</v>
      </c>
      <c r="B179" s="103"/>
      <c r="C179" s="103"/>
      <c r="D179" s="103"/>
      <c r="E179" s="103"/>
      <c r="F179" s="108"/>
      <c r="G179" s="105"/>
      <c r="AA179" s="48" t="str">
        <f>IFERROR(IF(TRIM(INDEX($B$3:$B$202,_xlfn.AGGREGATE(15,6,(ROW($C$3:$C$202)-ROW($C$3)+1)/($C$3:$C$202&lt;&gt;""),ROWS(A$3:A179))))&lt;&gt;"",TRIM(INDEX($B$3:$B$202,_xlfn.AGGREGATE(15,6,(ROW($C$3:$C$202)-ROW($C$3)+1)/($C$3:$C$202&lt;&gt;""),ROWS(A$3:A179))))&amp;" ","")&amp;IF(TRIM(INDEX($D$3:$D$202,_xlfn.AGGREGATE(15,6,(ROW($C$3:$C$202)-ROW($C$3)+1)/($C$3:$C$202&lt;&gt;""),ROWS(A$3:A179))))&lt;&gt;"",IF(TRIM(INDEX($E$3:$E$202,_xlfn.AGGREGATE(15,6,(ROW($C$3:$C$202)-ROW($C$3)+1)/($C$3:$C$202&lt;&gt;""),ROWS(A$3:A179))))&lt;&gt;"",TRIM(INDEX($E$3:$E$202,_xlfn.AGGREGATE(15,6,(ROW($C$3:$C$202)-ROW($C$3)+1)/($C$3:$C$202&lt;&gt;""),ROWS(A$3:A179))))&amp;" ("&amp;TRIM(INDEX($D$3:$D$202,_xlfn.AGGREGATE(15,6,(ROW($C$3:$C$202)-ROW($C$3)+1)/($C$3:$C$202&lt;&gt;""),ROWS(A$3:A179))))&amp;")",TRIM(INDEX($D$3:$D$202,_xlfn.AGGREGATE(15,6,(ROW($C$3:$C$202)-ROW($C$3)+1)/($C$3:$C$202&lt;&gt;""),ROWS(A$3:A179))))),TRIM(INDEX($E$3:$E$202,_xlfn.AGGREGATE(15,6,(ROW($C$3:$C$202)-ROW($C$3)+1)/($C$3:$C$202&lt;&gt;""),ROWS(A$3:A179)))) )&amp;" "&amp;TRIM(INDEX($C$3:$C$202,_xlfn.AGGREGATE(15,6,(ROW($C$3:$C$202)-ROW($C$3)+1)/($C$3:$C$202&lt;&gt;""),ROWS(A$3:A179)))),"")</f>
        <v/>
      </c>
      <c r="AB179" s="48" t="str">
        <f>IFERROR(INDEX($A$3:$A$202,_xlfn.AGGREGATE(15,6,(ROW($C$3:$C$202)-ROW($C$3)+1)/($C$3:$C$202&lt;&gt;""),ROWS(A$3:A179))),"")</f>
        <v/>
      </c>
    </row>
    <row r="180" spans="1:28">
      <c r="A180" s="49">
        <f>ROWS(C$2:C179)</f>
        <v>178</v>
      </c>
      <c r="B180" s="103"/>
      <c r="C180" s="103"/>
      <c r="D180" s="103"/>
      <c r="E180" s="103"/>
      <c r="F180" s="108"/>
      <c r="G180" s="105"/>
      <c r="AA180" s="48" t="str">
        <f>IFERROR(IF(TRIM(INDEX($B$3:$B$202,_xlfn.AGGREGATE(15,6,(ROW($C$3:$C$202)-ROW($C$3)+1)/($C$3:$C$202&lt;&gt;""),ROWS(A$3:A180))))&lt;&gt;"",TRIM(INDEX($B$3:$B$202,_xlfn.AGGREGATE(15,6,(ROW($C$3:$C$202)-ROW($C$3)+1)/($C$3:$C$202&lt;&gt;""),ROWS(A$3:A180))))&amp;" ","")&amp;IF(TRIM(INDEX($D$3:$D$202,_xlfn.AGGREGATE(15,6,(ROW($C$3:$C$202)-ROW($C$3)+1)/($C$3:$C$202&lt;&gt;""),ROWS(A$3:A180))))&lt;&gt;"",IF(TRIM(INDEX($E$3:$E$202,_xlfn.AGGREGATE(15,6,(ROW($C$3:$C$202)-ROW($C$3)+1)/($C$3:$C$202&lt;&gt;""),ROWS(A$3:A180))))&lt;&gt;"",TRIM(INDEX($E$3:$E$202,_xlfn.AGGREGATE(15,6,(ROW($C$3:$C$202)-ROW($C$3)+1)/($C$3:$C$202&lt;&gt;""),ROWS(A$3:A180))))&amp;" ("&amp;TRIM(INDEX($D$3:$D$202,_xlfn.AGGREGATE(15,6,(ROW($C$3:$C$202)-ROW($C$3)+1)/($C$3:$C$202&lt;&gt;""),ROWS(A$3:A180))))&amp;")",TRIM(INDEX($D$3:$D$202,_xlfn.AGGREGATE(15,6,(ROW($C$3:$C$202)-ROW($C$3)+1)/($C$3:$C$202&lt;&gt;""),ROWS(A$3:A180))))),TRIM(INDEX($E$3:$E$202,_xlfn.AGGREGATE(15,6,(ROW($C$3:$C$202)-ROW($C$3)+1)/($C$3:$C$202&lt;&gt;""),ROWS(A$3:A180)))) )&amp;" "&amp;TRIM(INDEX($C$3:$C$202,_xlfn.AGGREGATE(15,6,(ROW($C$3:$C$202)-ROW($C$3)+1)/($C$3:$C$202&lt;&gt;""),ROWS(A$3:A180)))),"")</f>
        <v/>
      </c>
      <c r="AB180" s="48" t="str">
        <f>IFERROR(INDEX($A$3:$A$202,_xlfn.AGGREGATE(15,6,(ROW($C$3:$C$202)-ROW($C$3)+1)/($C$3:$C$202&lt;&gt;""),ROWS(A$3:A180))),"")</f>
        <v/>
      </c>
    </row>
    <row r="181" spans="1:28">
      <c r="A181" s="49">
        <f>ROWS(C$2:C180)</f>
        <v>179</v>
      </c>
      <c r="B181" s="103"/>
      <c r="C181" s="103"/>
      <c r="D181" s="103"/>
      <c r="E181" s="103"/>
      <c r="F181" s="108"/>
      <c r="G181" s="105"/>
      <c r="AA181" s="48" t="str">
        <f>IFERROR(IF(TRIM(INDEX($B$3:$B$202,_xlfn.AGGREGATE(15,6,(ROW($C$3:$C$202)-ROW($C$3)+1)/($C$3:$C$202&lt;&gt;""),ROWS(A$3:A181))))&lt;&gt;"",TRIM(INDEX($B$3:$B$202,_xlfn.AGGREGATE(15,6,(ROW($C$3:$C$202)-ROW($C$3)+1)/($C$3:$C$202&lt;&gt;""),ROWS(A$3:A181))))&amp;" ","")&amp;IF(TRIM(INDEX($D$3:$D$202,_xlfn.AGGREGATE(15,6,(ROW($C$3:$C$202)-ROW($C$3)+1)/($C$3:$C$202&lt;&gt;""),ROWS(A$3:A181))))&lt;&gt;"",IF(TRIM(INDEX($E$3:$E$202,_xlfn.AGGREGATE(15,6,(ROW($C$3:$C$202)-ROW($C$3)+1)/($C$3:$C$202&lt;&gt;""),ROWS(A$3:A181))))&lt;&gt;"",TRIM(INDEX($E$3:$E$202,_xlfn.AGGREGATE(15,6,(ROW($C$3:$C$202)-ROW($C$3)+1)/($C$3:$C$202&lt;&gt;""),ROWS(A$3:A181))))&amp;" ("&amp;TRIM(INDEX($D$3:$D$202,_xlfn.AGGREGATE(15,6,(ROW($C$3:$C$202)-ROW($C$3)+1)/($C$3:$C$202&lt;&gt;""),ROWS(A$3:A181))))&amp;")",TRIM(INDEX($D$3:$D$202,_xlfn.AGGREGATE(15,6,(ROW($C$3:$C$202)-ROW($C$3)+1)/($C$3:$C$202&lt;&gt;""),ROWS(A$3:A181))))),TRIM(INDEX($E$3:$E$202,_xlfn.AGGREGATE(15,6,(ROW($C$3:$C$202)-ROW($C$3)+1)/($C$3:$C$202&lt;&gt;""),ROWS(A$3:A181)))) )&amp;" "&amp;TRIM(INDEX($C$3:$C$202,_xlfn.AGGREGATE(15,6,(ROW($C$3:$C$202)-ROW($C$3)+1)/($C$3:$C$202&lt;&gt;""),ROWS(A$3:A181)))),"")</f>
        <v/>
      </c>
      <c r="AB181" s="48" t="str">
        <f>IFERROR(INDEX($A$3:$A$202,_xlfn.AGGREGATE(15,6,(ROW($C$3:$C$202)-ROW($C$3)+1)/($C$3:$C$202&lt;&gt;""),ROWS(A$3:A181))),"")</f>
        <v/>
      </c>
    </row>
    <row r="182" spans="1:28">
      <c r="A182" s="49">
        <f>ROWS(C$2:C181)</f>
        <v>180</v>
      </c>
      <c r="B182" s="103"/>
      <c r="C182" s="103"/>
      <c r="D182" s="103"/>
      <c r="E182" s="103"/>
      <c r="F182" s="108"/>
      <c r="G182" s="105"/>
      <c r="AA182" s="48" t="str">
        <f>IFERROR(IF(TRIM(INDEX($B$3:$B$202,_xlfn.AGGREGATE(15,6,(ROW($C$3:$C$202)-ROW($C$3)+1)/($C$3:$C$202&lt;&gt;""),ROWS(A$3:A182))))&lt;&gt;"",TRIM(INDEX($B$3:$B$202,_xlfn.AGGREGATE(15,6,(ROW($C$3:$C$202)-ROW($C$3)+1)/($C$3:$C$202&lt;&gt;""),ROWS(A$3:A182))))&amp;" ","")&amp;IF(TRIM(INDEX($D$3:$D$202,_xlfn.AGGREGATE(15,6,(ROW($C$3:$C$202)-ROW($C$3)+1)/($C$3:$C$202&lt;&gt;""),ROWS(A$3:A182))))&lt;&gt;"",IF(TRIM(INDEX($E$3:$E$202,_xlfn.AGGREGATE(15,6,(ROW($C$3:$C$202)-ROW($C$3)+1)/($C$3:$C$202&lt;&gt;""),ROWS(A$3:A182))))&lt;&gt;"",TRIM(INDEX($E$3:$E$202,_xlfn.AGGREGATE(15,6,(ROW($C$3:$C$202)-ROW($C$3)+1)/($C$3:$C$202&lt;&gt;""),ROWS(A$3:A182))))&amp;" ("&amp;TRIM(INDEX($D$3:$D$202,_xlfn.AGGREGATE(15,6,(ROW($C$3:$C$202)-ROW($C$3)+1)/($C$3:$C$202&lt;&gt;""),ROWS(A$3:A182))))&amp;")",TRIM(INDEX($D$3:$D$202,_xlfn.AGGREGATE(15,6,(ROW($C$3:$C$202)-ROW($C$3)+1)/($C$3:$C$202&lt;&gt;""),ROWS(A$3:A182))))),TRIM(INDEX($E$3:$E$202,_xlfn.AGGREGATE(15,6,(ROW($C$3:$C$202)-ROW($C$3)+1)/($C$3:$C$202&lt;&gt;""),ROWS(A$3:A182)))) )&amp;" "&amp;TRIM(INDEX($C$3:$C$202,_xlfn.AGGREGATE(15,6,(ROW($C$3:$C$202)-ROW($C$3)+1)/($C$3:$C$202&lt;&gt;""),ROWS(A$3:A182)))),"")</f>
        <v/>
      </c>
      <c r="AB182" s="48" t="str">
        <f>IFERROR(INDEX($A$3:$A$202,_xlfn.AGGREGATE(15,6,(ROW($C$3:$C$202)-ROW($C$3)+1)/($C$3:$C$202&lt;&gt;""),ROWS(A$3:A182))),"")</f>
        <v/>
      </c>
    </row>
    <row r="183" spans="1:28">
      <c r="A183" s="49">
        <f>ROWS(C$2:C182)</f>
        <v>181</v>
      </c>
      <c r="B183" s="103"/>
      <c r="C183" s="103"/>
      <c r="D183" s="103"/>
      <c r="E183" s="103"/>
      <c r="F183" s="108"/>
      <c r="G183" s="105"/>
      <c r="AA183" s="48" t="str">
        <f>IFERROR(IF(TRIM(INDEX($B$3:$B$202,_xlfn.AGGREGATE(15,6,(ROW($C$3:$C$202)-ROW($C$3)+1)/($C$3:$C$202&lt;&gt;""),ROWS(A$3:A183))))&lt;&gt;"",TRIM(INDEX($B$3:$B$202,_xlfn.AGGREGATE(15,6,(ROW($C$3:$C$202)-ROW($C$3)+1)/($C$3:$C$202&lt;&gt;""),ROWS(A$3:A183))))&amp;" ","")&amp;IF(TRIM(INDEX($D$3:$D$202,_xlfn.AGGREGATE(15,6,(ROW($C$3:$C$202)-ROW($C$3)+1)/($C$3:$C$202&lt;&gt;""),ROWS(A$3:A183))))&lt;&gt;"",IF(TRIM(INDEX($E$3:$E$202,_xlfn.AGGREGATE(15,6,(ROW($C$3:$C$202)-ROW($C$3)+1)/($C$3:$C$202&lt;&gt;""),ROWS(A$3:A183))))&lt;&gt;"",TRIM(INDEX($E$3:$E$202,_xlfn.AGGREGATE(15,6,(ROW($C$3:$C$202)-ROW($C$3)+1)/($C$3:$C$202&lt;&gt;""),ROWS(A$3:A183))))&amp;" ("&amp;TRIM(INDEX($D$3:$D$202,_xlfn.AGGREGATE(15,6,(ROW($C$3:$C$202)-ROW($C$3)+1)/($C$3:$C$202&lt;&gt;""),ROWS(A$3:A183))))&amp;")",TRIM(INDEX($D$3:$D$202,_xlfn.AGGREGATE(15,6,(ROW($C$3:$C$202)-ROW($C$3)+1)/($C$3:$C$202&lt;&gt;""),ROWS(A$3:A183))))),TRIM(INDEX($E$3:$E$202,_xlfn.AGGREGATE(15,6,(ROW($C$3:$C$202)-ROW($C$3)+1)/($C$3:$C$202&lt;&gt;""),ROWS(A$3:A183)))) )&amp;" "&amp;TRIM(INDEX($C$3:$C$202,_xlfn.AGGREGATE(15,6,(ROW($C$3:$C$202)-ROW($C$3)+1)/($C$3:$C$202&lt;&gt;""),ROWS(A$3:A183)))),"")</f>
        <v/>
      </c>
      <c r="AB183" s="48" t="str">
        <f>IFERROR(INDEX($A$3:$A$202,_xlfn.AGGREGATE(15,6,(ROW($C$3:$C$202)-ROW($C$3)+1)/($C$3:$C$202&lt;&gt;""),ROWS(A$3:A183))),"")</f>
        <v/>
      </c>
    </row>
    <row r="184" spans="1:28">
      <c r="A184" s="49">
        <f>ROWS(C$2:C183)</f>
        <v>182</v>
      </c>
      <c r="B184" s="103"/>
      <c r="C184" s="103"/>
      <c r="D184" s="103"/>
      <c r="E184" s="103"/>
      <c r="F184" s="108"/>
      <c r="G184" s="105"/>
      <c r="AA184" s="48" t="str">
        <f>IFERROR(IF(TRIM(INDEX($B$3:$B$202,_xlfn.AGGREGATE(15,6,(ROW($C$3:$C$202)-ROW($C$3)+1)/($C$3:$C$202&lt;&gt;""),ROWS(A$3:A184))))&lt;&gt;"",TRIM(INDEX($B$3:$B$202,_xlfn.AGGREGATE(15,6,(ROW($C$3:$C$202)-ROW($C$3)+1)/($C$3:$C$202&lt;&gt;""),ROWS(A$3:A184))))&amp;" ","")&amp;IF(TRIM(INDEX($D$3:$D$202,_xlfn.AGGREGATE(15,6,(ROW($C$3:$C$202)-ROW($C$3)+1)/($C$3:$C$202&lt;&gt;""),ROWS(A$3:A184))))&lt;&gt;"",IF(TRIM(INDEX($E$3:$E$202,_xlfn.AGGREGATE(15,6,(ROW($C$3:$C$202)-ROW($C$3)+1)/($C$3:$C$202&lt;&gt;""),ROWS(A$3:A184))))&lt;&gt;"",TRIM(INDEX($E$3:$E$202,_xlfn.AGGREGATE(15,6,(ROW($C$3:$C$202)-ROW($C$3)+1)/($C$3:$C$202&lt;&gt;""),ROWS(A$3:A184))))&amp;" ("&amp;TRIM(INDEX($D$3:$D$202,_xlfn.AGGREGATE(15,6,(ROW($C$3:$C$202)-ROW($C$3)+1)/($C$3:$C$202&lt;&gt;""),ROWS(A$3:A184))))&amp;")",TRIM(INDEX($D$3:$D$202,_xlfn.AGGREGATE(15,6,(ROW($C$3:$C$202)-ROW($C$3)+1)/($C$3:$C$202&lt;&gt;""),ROWS(A$3:A184))))),TRIM(INDEX($E$3:$E$202,_xlfn.AGGREGATE(15,6,(ROW($C$3:$C$202)-ROW($C$3)+1)/($C$3:$C$202&lt;&gt;""),ROWS(A$3:A184)))) )&amp;" "&amp;TRIM(INDEX($C$3:$C$202,_xlfn.AGGREGATE(15,6,(ROW($C$3:$C$202)-ROW($C$3)+1)/($C$3:$C$202&lt;&gt;""),ROWS(A$3:A184)))),"")</f>
        <v/>
      </c>
      <c r="AB184" s="48" t="str">
        <f>IFERROR(INDEX($A$3:$A$202,_xlfn.AGGREGATE(15,6,(ROW($C$3:$C$202)-ROW($C$3)+1)/($C$3:$C$202&lt;&gt;""),ROWS(A$3:A184))),"")</f>
        <v/>
      </c>
    </row>
    <row r="185" spans="1:28">
      <c r="A185" s="49">
        <f>ROWS(C$2:C184)</f>
        <v>183</v>
      </c>
      <c r="B185" s="103"/>
      <c r="C185" s="103"/>
      <c r="D185" s="103"/>
      <c r="E185" s="103"/>
      <c r="F185" s="108"/>
      <c r="G185" s="105"/>
      <c r="AA185" s="48" t="str">
        <f>IFERROR(IF(TRIM(INDEX($B$3:$B$202,_xlfn.AGGREGATE(15,6,(ROW($C$3:$C$202)-ROW($C$3)+1)/($C$3:$C$202&lt;&gt;""),ROWS(A$3:A185))))&lt;&gt;"",TRIM(INDEX($B$3:$B$202,_xlfn.AGGREGATE(15,6,(ROW($C$3:$C$202)-ROW($C$3)+1)/($C$3:$C$202&lt;&gt;""),ROWS(A$3:A185))))&amp;" ","")&amp;IF(TRIM(INDEX($D$3:$D$202,_xlfn.AGGREGATE(15,6,(ROW($C$3:$C$202)-ROW($C$3)+1)/($C$3:$C$202&lt;&gt;""),ROWS(A$3:A185))))&lt;&gt;"",IF(TRIM(INDEX($E$3:$E$202,_xlfn.AGGREGATE(15,6,(ROW($C$3:$C$202)-ROW($C$3)+1)/($C$3:$C$202&lt;&gt;""),ROWS(A$3:A185))))&lt;&gt;"",TRIM(INDEX($E$3:$E$202,_xlfn.AGGREGATE(15,6,(ROW($C$3:$C$202)-ROW($C$3)+1)/($C$3:$C$202&lt;&gt;""),ROWS(A$3:A185))))&amp;" ("&amp;TRIM(INDEX($D$3:$D$202,_xlfn.AGGREGATE(15,6,(ROW($C$3:$C$202)-ROW($C$3)+1)/($C$3:$C$202&lt;&gt;""),ROWS(A$3:A185))))&amp;")",TRIM(INDEX($D$3:$D$202,_xlfn.AGGREGATE(15,6,(ROW($C$3:$C$202)-ROW($C$3)+1)/($C$3:$C$202&lt;&gt;""),ROWS(A$3:A185))))),TRIM(INDEX($E$3:$E$202,_xlfn.AGGREGATE(15,6,(ROW($C$3:$C$202)-ROW($C$3)+1)/($C$3:$C$202&lt;&gt;""),ROWS(A$3:A185)))) )&amp;" "&amp;TRIM(INDEX($C$3:$C$202,_xlfn.AGGREGATE(15,6,(ROW($C$3:$C$202)-ROW($C$3)+1)/($C$3:$C$202&lt;&gt;""),ROWS(A$3:A185)))),"")</f>
        <v/>
      </c>
      <c r="AB185" s="48" t="str">
        <f>IFERROR(INDEX($A$3:$A$202,_xlfn.AGGREGATE(15,6,(ROW($C$3:$C$202)-ROW($C$3)+1)/($C$3:$C$202&lt;&gt;""),ROWS(A$3:A185))),"")</f>
        <v/>
      </c>
    </row>
    <row r="186" spans="1:28">
      <c r="A186" s="49">
        <f>ROWS(C$2:C185)</f>
        <v>184</v>
      </c>
      <c r="B186" s="103"/>
      <c r="C186" s="103"/>
      <c r="D186" s="103"/>
      <c r="E186" s="103"/>
      <c r="F186" s="108"/>
      <c r="G186" s="105"/>
      <c r="AA186" s="48" t="str">
        <f>IFERROR(IF(TRIM(INDEX($B$3:$B$202,_xlfn.AGGREGATE(15,6,(ROW($C$3:$C$202)-ROW($C$3)+1)/($C$3:$C$202&lt;&gt;""),ROWS(A$3:A186))))&lt;&gt;"",TRIM(INDEX($B$3:$B$202,_xlfn.AGGREGATE(15,6,(ROW($C$3:$C$202)-ROW($C$3)+1)/($C$3:$C$202&lt;&gt;""),ROWS(A$3:A186))))&amp;" ","")&amp;IF(TRIM(INDEX($D$3:$D$202,_xlfn.AGGREGATE(15,6,(ROW($C$3:$C$202)-ROW($C$3)+1)/($C$3:$C$202&lt;&gt;""),ROWS(A$3:A186))))&lt;&gt;"",IF(TRIM(INDEX($E$3:$E$202,_xlfn.AGGREGATE(15,6,(ROW($C$3:$C$202)-ROW($C$3)+1)/($C$3:$C$202&lt;&gt;""),ROWS(A$3:A186))))&lt;&gt;"",TRIM(INDEX($E$3:$E$202,_xlfn.AGGREGATE(15,6,(ROW($C$3:$C$202)-ROW($C$3)+1)/($C$3:$C$202&lt;&gt;""),ROWS(A$3:A186))))&amp;" ("&amp;TRIM(INDEX($D$3:$D$202,_xlfn.AGGREGATE(15,6,(ROW($C$3:$C$202)-ROW($C$3)+1)/($C$3:$C$202&lt;&gt;""),ROWS(A$3:A186))))&amp;")",TRIM(INDEX($D$3:$D$202,_xlfn.AGGREGATE(15,6,(ROW($C$3:$C$202)-ROW($C$3)+1)/($C$3:$C$202&lt;&gt;""),ROWS(A$3:A186))))),TRIM(INDEX($E$3:$E$202,_xlfn.AGGREGATE(15,6,(ROW($C$3:$C$202)-ROW($C$3)+1)/($C$3:$C$202&lt;&gt;""),ROWS(A$3:A186)))) )&amp;" "&amp;TRIM(INDEX($C$3:$C$202,_xlfn.AGGREGATE(15,6,(ROW($C$3:$C$202)-ROW($C$3)+1)/($C$3:$C$202&lt;&gt;""),ROWS(A$3:A186)))),"")</f>
        <v/>
      </c>
      <c r="AB186" s="48" t="str">
        <f>IFERROR(INDEX($A$3:$A$202,_xlfn.AGGREGATE(15,6,(ROW($C$3:$C$202)-ROW($C$3)+1)/($C$3:$C$202&lt;&gt;""),ROWS(A$3:A186))),"")</f>
        <v/>
      </c>
    </row>
    <row r="187" spans="1:28">
      <c r="A187" s="49">
        <f>ROWS(C$2:C186)</f>
        <v>185</v>
      </c>
      <c r="B187" s="103"/>
      <c r="C187" s="103"/>
      <c r="D187" s="103"/>
      <c r="E187" s="103"/>
      <c r="F187" s="108"/>
      <c r="G187" s="105"/>
      <c r="AA187" s="48" t="str">
        <f>IFERROR(IF(TRIM(INDEX($B$3:$B$202,_xlfn.AGGREGATE(15,6,(ROW($C$3:$C$202)-ROW($C$3)+1)/($C$3:$C$202&lt;&gt;""),ROWS(A$3:A187))))&lt;&gt;"",TRIM(INDEX($B$3:$B$202,_xlfn.AGGREGATE(15,6,(ROW($C$3:$C$202)-ROW($C$3)+1)/($C$3:$C$202&lt;&gt;""),ROWS(A$3:A187))))&amp;" ","")&amp;IF(TRIM(INDEX($D$3:$D$202,_xlfn.AGGREGATE(15,6,(ROW($C$3:$C$202)-ROW($C$3)+1)/($C$3:$C$202&lt;&gt;""),ROWS(A$3:A187))))&lt;&gt;"",IF(TRIM(INDEX($E$3:$E$202,_xlfn.AGGREGATE(15,6,(ROW($C$3:$C$202)-ROW($C$3)+1)/($C$3:$C$202&lt;&gt;""),ROWS(A$3:A187))))&lt;&gt;"",TRIM(INDEX($E$3:$E$202,_xlfn.AGGREGATE(15,6,(ROW($C$3:$C$202)-ROW($C$3)+1)/($C$3:$C$202&lt;&gt;""),ROWS(A$3:A187))))&amp;" ("&amp;TRIM(INDEX($D$3:$D$202,_xlfn.AGGREGATE(15,6,(ROW($C$3:$C$202)-ROW($C$3)+1)/($C$3:$C$202&lt;&gt;""),ROWS(A$3:A187))))&amp;")",TRIM(INDEX($D$3:$D$202,_xlfn.AGGREGATE(15,6,(ROW($C$3:$C$202)-ROW($C$3)+1)/($C$3:$C$202&lt;&gt;""),ROWS(A$3:A187))))),TRIM(INDEX($E$3:$E$202,_xlfn.AGGREGATE(15,6,(ROW($C$3:$C$202)-ROW($C$3)+1)/($C$3:$C$202&lt;&gt;""),ROWS(A$3:A187)))) )&amp;" "&amp;TRIM(INDEX($C$3:$C$202,_xlfn.AGGREGATE(15,6,(ROW($C$3:$C$202)-ROW($C$3)+1)/($C$3:$C$202&lt;&gt;""),ROWS(A$3:A187)))),"")</f>
        <v/>
      </c>
      <c r="AB187" s="48" t="str">
        <f>IFERROR(INDEX($A$3:$A$202,_xlfn.AGGREGATE(15,6,(ROW($C$3:$C$202)-ROW($C$3)+1)/($C$3:$C$202&lt;&gt;""),ROWS(A$3:A187))),"")</f>
        <v/>
      </c>
    </row>
    <row r="188" spans="1:28">
      <c r="A188" s="49">
        <f>ROWS(C$2:C187)</f>
        <v>186</v>
      </c>
      <c r="B188" s="103"/>
      <c r="C188" s="103"/>
      <c r="D188" s="103"/>
      <c r="E188" s="103"/>
      <c r="F188" s="108"/>
      <c r="G188" s="105"/>
      <c r="AA188" s="48" t="str">
        <f>IFERROR(IF(TRIM(INDEX($B$3:$B$202,_xlfn.AGGREGATE(15,6,(ROW($C$3:$C$202)-ROW($C$3)+1)/($C$3:$C$202&lt;&gt;""),ROWS(A$3:A188))))&lt;&gt;"",TRIM(INDEX($B$3:$B$202,_xlfn.AGGREGATE(15,6,(ROW($C$3:$C$202)-ROW($C$3)+1)/($C$3:$C$202&lt;&gt;""),ROWS(A$3:A188))))&amp;" ","")&amp;IF(TRIM(INDEX($D$3:$D$202,_xlfn.AGGREGATE(15,6,(ROW($C$3:$C$202)-ROW($C$3)+1)/($C$3:$C$202&lt;&gt;""),ROWS(A$3:A188))))&lt;&gt;"",IF(TRIM(INDEX($E$3:$E$202,_xlfn.AGGREGATE(15,6,(ROW($C$3:$C$202)-ROW($C$3)+1)/($C$3:$C$202&lt;&gt;""),ROWS(A$3:A188))))&lt;&gt;"",TRIM(INDEX($E$3:$E$202,_xlfn.AGGREGATE(15,6,(ROW($C$3:$C$202)-ROW($C$3)+1)/($C$3:$C$202&lt;&gt;""),ROWS(A$3:A188))))&amp;" ("&amp;TRIM(INDEX($D$3:$D$202,_xlfn.AGGREGATE(15,6,(ROW($C$3:$C$202)-ROW($C$3)+1)/($C$3:$C$202&lt;&gt;""),ROWS(A$3:A188))))&amp;")",TRIM(INDEX($D$3:$D$202,_xlfn.AGGREGATE(15,6,(ROW($C$3:$C$202)-ROW($C$3)+1)/($C$3:$C$202&lt;&gt;""),ROWS(A$3:A188))))),TRIM(INDEX($E$3:$E$202,_xlfn.AGGREGATE(15,6,(ROW($C$3:$C$202)-ROW($C$3)+1)/($C$3:$C$202&lt;&gt;""),ROWS(A$3:A188)))) )&amp;" "&amp;TRIM(INDEX($C$3:$C$202,_xlfn.AGGREGATE(15,6,(ROW($C$3:$C$202)-ROW($C$3)+1)/($C$3:$C$202&lt;&gt;""),ROWS(A$3:A188)))),"")</f>
        <v/>
      </c>
      <c r="AB188" s="48" t="str">
        <f>IFERROR(INDEX($A$3:$A$202,_xlfn.AGGREGATE(15,6,(ROW($C$3:$C$202)-ROW($C$3)+1)/($C$3:$C$202&lt;&gt;""),ROWS(A$3:A188))),"")</f>
        <v/>
      </c>
    </row>
    <row r="189" spans="1:28">
      <c r="A189" s="49">
        <f>ROWS(C$2:C188)</f>
        <v>187</v>
      </c>
      <c r="B189" s="103"/>
      <c r="C189" s="103"/>
      <c r="D189" s="103"/>
      <c r="E189" s="103"/>
      <c r="F189" s="108"/>
      <c r="G189" s="105"/>
      <c r="AA189" s="48" t="str">
        <f>IFERROR(IF(TRIM(INDEX($B$3:$B$202,_xlfn.AGGREGATE(15,6,(ROW($C$3:$C$202)-ROW($C$3)+1)/($C$3:$C$202&lt;&gt;""),ROWS(A$3:A189))))&lt;&gt;"",TRIM(INDEX($B$3:$B$202,_xlfn.AGGREGATE(15,6,(ROW($C$3:$C$202)-ROW($C$3)+1)/($C$3:$C$202&lt;&gt;""),ROWS(A$3:A189))))&amp;" ","")&amp;IF(TRIM(INDEX($D$3:$D$202,_xlfn.AGGREGATE(15,6,(ROW($C$3:$C$202)-ROW($C$3)+1)/($C$3:$C$202&lt;&gt;""),ROWS(A$3:A189))))&lt;&gt;"",IF(TRIM(INDEX($E$3:$E$202,_xlfn.AGGREGATE(15,6,(ROW($C$3:$C$202)-ROW($C$3)+1)/($C$3:$C$202&lt;&gt;""),ROWS(A$3:A189))))&lt;&gt;"",TRIM(INDEX($E$3:$E$202,_xlfn.AGGREGATE(15,6,(ROW($C$3:$C$202)-ROW($C$3)+1)/($C$3:$C$202&lt;&gt;""),ROWS(A$3:A189))))&amp;" ("&amp;TRIM(INDEX($D$3:$D$202,_xlfn.AGGREGATE(15,6,(ROW($C$3:$C$202)-ROW($C$3)+1)/($C$3:$C$202&lt;&gt;""),ROWS(A$3:A189))))&amp;")",TRIM(INDEX($D$3:$D$202,_xlfn.AGGREGATE(15,6,(ROW($C$3:$C$202)-ROW($C$3)+1)/($C$3:$C$202&lt;&gt;""),ROWS(A$3:A189))))),TRIM(INDEX($E$3:$E$202,_xlfn.AGGREGATE(15,6,(ROW($C$3:$C$202)-ROW($C$3)+1)/($C$3:$C$202&lt;&gt;""),ROWS(A$3:A189)))) )&amp;" "&amp;TRIM(INDEX($C$3:$C$202,_xlfn.AGGREGATE(15,6,(ROW($C$3:$C$202)-ROW($C$3)+1)/($C$3:$C$202&lt;&gt;""),ROWS(A$3:A189)))),"")</f>
        <v/>
      </c>
      <c r="AB189" s="48" t="str">
        <f>IFERROR(INDEX($A$3:$A$202,_xlfn.AGGREGATE(15,6,(ROW($C$3:$C$202)-ROW($C$3)+1)/($C$3:$C$202&lt;&gt;""),ROWS(A$3:A189))),"")</f>
        <v/>
      </c>
    </row>
    <row r="190" spans="1:28">
      <c r="A190" s="49">
        <f>ROWS(C$2:C189)</f>
        <v>188</v>
      </c>
      <c r="B190" s="103"/>
      <c r="C190" s="103"/>
      <c r="D190" s="103"/>
      <c r="E190" s="103"/>
      <c r="F190" s="108"/>
      <c r="G190" s="105"/>
      <c r="AA190" s="48" t="str">
        <f>IFERROR(IF(TRIM(INDEX($B$3:$B$202,_xlfn.AGGREGATE(15,6,(ROW($C$3:$C$202)-ROW($C$3)+1)/($C$3:$C$202&lt;&gt;""),ROWS(A$3:A190))))&lt;&gt;"",TRIM(INDEX($B$3:$B$202,_xlfn.AGGREGATE(15,6,(ROW($C$3:$C$202)-ROW($C$3)+1)/($C$3:$C$202&lt;&gt;""),ROWS(A$3:A190))))&amp;" ","")&amp;IF(TRIM(INDEX($D$3:$D$202,_xlfn.AGGREGATE(15,6,(ROW($C$3:$C$202)-ROW($C$3)+1)/($C$3:$C$202&lt;&gt;""),ROWS(A$3:A190))))&lt;&gt;"",IF(TRIM(INDEX($E$3:$E$202,_xlfn.AGGREGATE(15,6,(ROW($C$3:$C$202)-ROW($C$3)+1)/($C$3:$C$202&lt;&gt;""),ROWS(A$3:A190))))&lt;&gt;"",TRIM(INDEX($E$3:$E$202,_xlfn.AGGREGATE(15,6,(ROW($C$3:$C$202)-ROW($C$3)+1)/($C$3:$C$202&lt;&gt;""),ROWS(A$3:A190))))&amp;" ("&amp;TRIM(INDEX($D$3:$D$202,_xlfn.AGGREGATE(15,6,(ROW($C$3:$C$202)-ROW($C$3)+1)/($C$3:$C$202&lt;&gt;""),ROWS(A$3:A190))))&amp;")",TRIM(INDEX($D$3:$D$202,_xlfn.AGGREGATE(15,6,(ROW($C$3:$C$202)-ROW($C$3)+1)/($C$3:$C$202&lt;&gt;""),ROWS(A$3:A190))))),TRIM(INDEX($E$3:$E$202,_xlfn.AGGREGATE(15,6,(ROW($C$3:$C$202)-ROW($C$3)+1)/($C$3:$C$202&lt;&gt;""),ROWS(A$3:A190)))) )&amp;" "&amp;TRIM(INDEX($C$3:$C$202,_xlfn.AGGREGATE(15,6,(ROW($C$3:$C$202)-ROW($C$3)+1)/($C$3:$C$202&lt;&gt;""),ROWS(A$3:A190)))),"")</f>
        <v/>
      </c>
      <c r="AB190" s="48" t="str">
        <f>IFERROR(INDEX($A$3:$A$202,_xlfn.AGGREGATE(15,6,(ROW($C$3:$C$202)-ROW($C$3)+1)/($C$3:$C$202&lt;&gt;""),ROWS(A$3:A190))),"")</f>
        <v/>
      </c>
    </row>
    <row r="191" spans="1:28">
      <c r="A191" s="49">
        <f>ROWS(C$2:C190)</f>
        <v>189</v>
      </c>
      <c r="B191" s="103"/>
      <c r="C191" s="103"/>
      <c r="D191" s="103"/>
      <c r="E191" s="103"/>
      <c r="F191" s="108"/>
      <c r="G191" s="105"/>
      <c r="AA191" s="48" t="str">
        <f>IFERROR(IF(TRIM(INDEX($B$3:$B$202,_xlfn.AGGREGATE(15,6,(ROW($C$3:$C$202)-ROW($C$3)+1)/($C$3:$C$202&lt;&gt;""),ROWS(A$3:A191))))&lt;&gt;"",TRIM(INDEX($B$3:$B$202,_xlfn.AGGREGATE(15,6,(ROW($C$3:$C$202)-ROW($C$3)+1)/($C$3:$C$202&lt;&gt;""),ROWS(A$3:A191))))&amp;" ","")&amp;IF(TRIM(INDEX($D$3:$D$202,_xlfn.AGGREGATE(15,6,(ROW($C$3:$C$202)-ROW($C$3)+1)/($C$3:$C$202&lt;&gt;""),ROWS(A$3:A191))))&lt;&gt;"",IF(TRIM(INDEX($E$3:$E$202,_xlfn.AGGREGATE(15,6,(ROW($C$3:$C$202)-ROW($C$3)+1)/($C$3:$C$202&lt;&gt;""),ROWS(A$3:A191))))&lt;&gt;"",TRIM(INDEX($E$3:$E$202,_xlfn.AGGREGATE(15,6,(ROW($C$3:$C$202)-ROW($C$3)+1)/($C$3:$C$202&lt;&gt;""),ROWS(A$3:A191))))&amp;" ("&amp;TRIM(INDEX($D$3:$D$202,_xlfn.AGGREGATE(15,6,(ROW($C$3:$C$202)-ROW($C$3)+1)/($C$3:$C$202&lt;&gt;""),ROWS(A$3:A191))))&amp;")",TRIM(INDEX($D$3:$D$202,_xlfn.AGGREGATE(15,6,(ROW($C$3:$C$202)-ROW($C$3)+1)/($C$3:$C$202&lt;&gt;""),ROWS(A$3:A191))))),TRIM(INDEX($E$3:$E$202,_xlfn.AGGREGATE(15,6,(ROW($C$3:$C$202)-ROW($C$3)+1)/($C$3:$C$202&lt;&gt;""),ROWS(A$3:A191)))) )&amp;" "&amp;TRIM(INDEX($C$3:$C$202,_xlfn.AGGREGATE(15,6,(ROW($C$3:$C$202)-ROW($C$3)+1)/($C$3:$C$202&lt;&gt;""),ROWS(A$3:A191)))),"")</f>
        <v/>
      </c>
      <c r="AB191" s="48" t="str">
        <f>IFERROR(INDEX($A$3:$A$202,_xlfn.AGGREGATE(15,6,(ROW($C$3:$C$202)-ROW($C$3)+1)/($C$3:$C$202&lt;&gt;""),ROWS(A$3:A191))),"")</f>
        <v/>
      </c>
    </row>
    <row r="192" spans="1:28">
      <c r="A192" s="49">
        <f>ROWS(C$2:C191)</f>
        <v>190</v>
      </c>
      <c r="B192" s="103"/>
      <c r="C192" s="103"/>
      <c r="D192" s="103"/>
      <c r="E192" s="103"/>
      <c r="F192" s="108"/>
      <c r="G192" s="105"/>
      <c r="AA192" s="48" t="str">
        <f>IFERROR(IF(TRIM(INDEX($B$3:$B$202,_xlfn.AGGREGATE(15,6,(ROW($C$3:$C$202)-ROW($C$3)+1)/($C$3:$C$202&lt;&gt;""),ROWS(A$3:A192))))&lt;&gt;"",TRIM(INDEX($B$3:$B$202,_xlfn.AGGREGATE(15,6,(ROW($C$3:$C$202)-ROW($C$3)+1)/($C$3:$C$202&lt;&gt;""),ROWS(A$3:A192))))&amp;" ","")&amp;IF(TRIM(INDEX($D$3:$D$202,_xlfn.AGGREGATE(15,6,(ROW($C$3:$C$202)-ROW($C$3)+1)/($C$3:$C$202&lt;&gt;""),ROWS(A$3:A192))))&lt;&gt;"",IF(TRIM(INDEX($E$3:$E$202,_xlfn.AGGREGATE(15,6,(ROW($C$3:$C$202)-ROW($C$3)+1)/($C$3:$C$202&lt;&gt;""),ROWS(A$3:A192))))&lt;&gt;"",TRIM(INDEX($E$3:$E$202,_xlfn.AGGREGATE(15,6,(ROW($C$3:$C$202)-ROW($C$3)+1)/($C$3:$C$202&lt;&gt;""),ROWS(A$3:A192))))&amp;" ("&amp;TRIM(INDEX($D$3:$D$202,_xlfn.AGGREGATE(15,6,(ROW($C$3:$C$202)-ROW($C$3)+1)/($C$3:$C$202&lt;&gt;""),ROWS(A$3:A192))))&amp;")",TRIM(INDEX($D$3:$D$202,_xlfn.AGGREGATE(15,6,(ROW($C$3:$C$202)-ROW($C$3)+1)/($C$3:$C$202&lt;&gt;""),ROWS(A$3:A192))))),TRIM(INDEX($E$3:$E$202,_xlfn.AGGREGATE(15,6,(ROW($C$3:$C$202)-ROW($C$3)+1)/($C$3:$C$202&lt;&gt;""),ROWS(A$3:A192)))) )&amp;" "&amp;TRIM(INDEX($C$3:$C$202,_xlfn.AGGREGATE(15,6,(ROW($C$3:$C$202)-ROW($C$3)+1)/($C$3:$C$202&lt;&gt;""),ROWS(A$3:A192)))),"")</f>
        <v/>
      </c>
      <c r="AB192" s="48" t="str">
        <f>IFERROR(INDEX($A$3:$A$202,_xlfn.AGGREGATE(15,6,(ROW($C$3:$C$202)-ROW($C$3)+1)/($C$3:$C$202&lt;&gt;""),ROWS(A$3:A192))),"")</f>
        <v/>
      </c>
    </row>
    <row r="193" spans="1:28">
      <c r="A193" s="49">
        <f>ROWS(C$2:C192)</f>
        <v>191</v>
      </c>
      <c r="B193" s="103"/>
      <c r="C193" s="103"/>
      <c r="D193" s="103"/>
      <c r="E193" s="103"/>
      <c r="F193" s="108"/>
      <c r="G193" s="105"/>
      <c r="AA193" s="48" t="str">
        <f>IFERROR(IF(TRIM(INDEX($B$3:$B$202,_xlfn.AGGREGATE(15,6,(ROW($C$3:$C$202)-ROW($C$3)+1)/($C$3:$C$202&lt;&gt;""),ROWS(A$3:A193))))&lt;&gt;"",TRIM(INDEX($B$3:$B$202,_xlfn.AGGREGATE(15,6,(ROW($C$3:$C$202)-ROW($C$3)+1)/($C$3:$C$202&lt;&gt;""),ROWS(A$3:A193))))&amp;" ","")&amp;IF(TRIM(INDEX($D$3:$D$202,_xlfn.AGGREGATE(15,6,(ROW($C$3:$C$202)-ROW($C$3)+1)/($C$3:$C$202&lt;&gt;""),ROWS(A$3:A193))))&lt;&gt;"",IF(TRIM(INDEX($E$3:$E$202,_xlfn.AGGREGATE(15,6,(ROW($C$3:$C$202)-ROW($C$3)+1)/($C$3:$C$202&lt;&gt;""),ROWS(A$3:A193))))&lt;&gt;"",TRIM(INDEX($E$3:$E$202,_xlfn.AGGREGATE(15,6,(ROW($C$3:$C$202)-ROW($C$3)+1)/($C$3:$C$202&lt;&gt;""),ROWS(A$3:A193))))&amp;" ("&amp;TRIM(INDEX($D$3:$D$202,_xlfn.AGGREGATE(15,6,(ROW($C$3:$C$202)-ROW($C$3)+1)/($C$3:$C$202&lt;&gt;""),ROWS(A$3:A193))))&amp;")",TRIM(INDEX($D$3:$D$202,_xlfn.AGGREGATE(15,6,(ROW($C$3:$C$202)-ROW($C$3)+1)/($C$3:$C$202&lt;&gt;""),ROWS(A$3:A193))))),TRIM(INDEX($E$3:$E$202,_xlfn.AGGREGATE(15,6,(ROW($C$3:$C$202)-ROW($C$3)+1)/($C$3:$C$202&lt;&gt;""),ROWS(A$3:A193)))) )&amp;" "&amp;TRIM(INDEX($C$3:$C$202,_xlfn.AGGREGATE(15,6,(ROW($C$3:$C$202)-ROW($C$3)+1)/($C$3:$C$202&lt;&gt;""),ROWS(A$3:A193)))),"")</f>
        <v/>
      </c>
      <c r="AB193" s="48" t="str">
        <f>IFERROR(INDEX($A$3:$A$202,_xlfn.AGGREGATE(15,6,(ROW($C$3:$C$202)-ROW($C$3)+1)/($C$3:$C$202&lt;&gt;""),ROWS(A$3:A193))),"")</f>
        <v/>
      </c>
    </row>
    <row r="194" spans="1:28">
      <c r="A194" s="49">
        <f>ROWS(C$2:C193)</f>
        <v>192</v>
      </c>
      <c r="B194" s="103"/>
      <c r="C194" s="103"/>
      <c r="D194" s="103"/>
      <c r="E194" s="103"/>
      <c r="F194" s="108"/>
      <c r="G194" s="105"/>
      <c r="AA194" s="48" t="str">
        <f>IFERROR(IF(TRIM(INDEX($B$3:$B$202,_xlfn.AGGREGATE(15,6,(ROW($C$3:$C$202)-ROW($C$3)+1)/($C$3:$C$202&lt;&gt;""),ROWS(A$3:A194))))&lt;&gt;"",TRIM(INDEX($B$3:$B$202,_xlfn.AGGREGATE(15,6,(ROW($C$3:$C$202)-ROW($C$3)+1)/($C$3:$C$202&lt;&gt;""),ROWS(A$3:A194))))&amp;" ","")&amp;IF(TRIM(INDEX($D$3:$D$202,_xlfn.AGGREGATE(15,6,(ROW($C$3:$C$202)-ROW($C$3)+1)/($C$3:$C$202&lt;&gt;""),ROWS(A$3:A194))))&lt;&gt;"",IF(TRIM(INDEX($E$3:$E$202,_xlfn.AGGREGATE(15,6,(ROW($C$3:$C$202)-ROW($C$3)+1)/($C$3:$C$202&lt;&gt;""),ROWS(A$3:A194))))&lt;&gt;"",TRIM(INDEX($E$3:$E$202,_xlfn.AGGREGATE(15,6,(ROW($C$3:$C$202)-ROW($C$3)+1)/($C$3:$C$202&lt;&gt;""),ROWS(A$3:A194))))&amp;" ("&amp;TRIM(INDEX($D$3:$D$202,_xlfn.AGGREGATE(15,6,(ROW($C$3:$C$202)-ROW($C$3)+1)/($C$3:$C$202&lt;&gt;""),ROWS(A$3:A194))))&amp;")",TRIM(INDEX($D$3:$D$202,_xlfn.AGGREGATE(15,6,(ROW($C$3:$C$202)-ROW($C$3)+1)/($C$3:$C$202&lt;&gt;""),ROWS(A$3:A194))))),TRIM(INDEX($E$3:$E$202,_xlfn.AGGREGATE(15,6,(ROW($C$3:$C$202)-ROW($C$3)+1)/($C$3:$C$202&lt;&gt;""),ROWS(A$3:A194)))) )&amp;" "&amp;TRIM(INDEX($C$3:$C$202,_xlfn.AGGREGATE(15,6,(ROW($C$3:$C$202)-ROW($C$3)+1)/($C$3:$C$202&lt;&gt;""),ROWS(A$3:A194)))),"")</f>
        <v/>
      </c>
      <c r="AB194" s="48" t="str">
        <f>IFERROR(INDEX($A$3:$A$202,_xlfn.AGGREGATE(15,6,(ROW($C$3:$C$202)-ROW($C$3)+1)/($C$3:$C$202&lt;&gt;""),ROWS(A$3:A194))),"")</f>
        <v/>
      </c>
    </row>
    <row r="195" spans="1:28">
      <c r="A195" s="49">
        <f>ROWS(C$2:C194)</f>
        <v>193</v>
      </c>
      <c r="B195" s="103"/>
      <c r="C195" s="103"/>
      <c r="D195" s="103"/>
      <c r="E195" s="103"/>
      <c r="F195" s="108"/>
      <c r="G195" s="105"/>
      <c r="AA195" s="48" t="str">
        <f>IFERROR(IF(TRIM(INDEX($B$3:$B$202,_xlfn.AGGREGATE(15,6,(ROW($C$3:$C$202)-ROW($C$3)+1)/($C$3:$C$202&lt;&gt;""),ROWS(A$3:A195))))&lt;&gt;"",TRIM(INDEX($B$3:$B$202,_xlfn.AGGREGATE(15,6,(ROW($C$3:$C$202)-ROW($C$3)+1)/($C$3:$C$202&lt;&gt;""),ROWS(A$3:A195))))&amp;" ","")&amp;IF(TRIM(INDEX($D$3:$D$202,_xlfn.AGGREGATE(15,6,(ROW($C$3:$C$202)-ROW($C$3)+1)/($C$3:$C$202&lt;&gt;""),ROWS(A$3:A195))))&lt;&gt;"",IF(TRIM(INDEX($E$3:$E$202,_xlfn.AGGREGATE(15,6,(ROW($C$3:$C$202)-ROW($C$3)+1)/($C$3:$C$202&lt;&gt;""),ROWS(A$3:A195))))&lt;&gt;"",TRIM(INDEX($E$3:$E$202,_xlfn.AGGREGATE(15,6,(ROW($C$3:$C$202)-ROW($C$3)+1)/($C$3:$C$202&lt;&gt;""),ROWS(A$3:A195))))&amp;" ("&amp;TRIM(INDEX($D$3:$D$202,_xlfn.AGGREGATE(15,6,(ROW($C$3:$C$202)-ROW($C$3)+1)/($C$3:$C$202&lt;&gt;""),ROWS(A$3:A195))))&amp;")",TRIM(INDEX($D$3:$D$202,_xlfn.AGGREGATE(15,6,(ROW($C$3:$C$202)-ROW($C$3)+1)/($C$3:$C$202&lt;&gt;""),ROWS(A$3:A195))))),TRIM(INDEX($E$3:$E$202,_xlfn.AGGREGATE(15,6,(ROW($C$3:$C$202)-ROW($C$3)+1)/($C$3:$C$202&lt;&gt;""),ROWS(A$3:A195)))) )&amp;" "&amp;TRIM(INDEX($C$3:$C$202,_xlfn.AGGREGATE(15,6,(ROW($C$3:$C$202)-ROW($C$3)+1)/($C$3:$C$202&lt;&gt;""),ROWS(A$3:A195)))),"")</f>
        <v/>
      </c>
      <c r="AB195" s="48" t="str">
        <f>IFERROR(INDEX($A$3:$A$202,_xlfn.AGGREGATE(15,6,(ROW($C$3:$C$202)-ROW($C$3)+1)/($C$3:$C$202&lt;&gt;""),ROWS(A$3:A195))),"")</f>
        <v/>
      </c>
    </row>
    <row r="196" spans="1:28">
      <c r="A196" s="49">
        <f>ROWS(C$2:C195)</f>
        <v>194</v>
      </c>
      <c r="B196" s="103"/>
      <c r="C196" s="103"/>
      <c r="D196" s="103"/>
      <c r="E196" s="103"/>
      <c r="F196" s="108"/>
      <c r="G196" s="105"/>
      <c r="AA196" s="48" t="str">
        <f>IFERROR(IF(TRIM(INDEX($B$3:$B$202,_xlfn.AGGREGATE(15,6,(ROW($C$3:$C$202)-ROW($C$3)+1)/($C$3:$C$202&lt;&gt;""),ROWS(A$3:A196))))&lt;&gt;"",TRIM(INDEX($B$3:$B$202,_xlfn.AGGREGATE(15,6,(ROW($C$3:$C$202)-ROW($C$3)+1)/($C$3:$C$202&lt;&gt;""),ROWS(A$3:A196))))&amp;" ","")&amp;IF(TRIM(INDEX($D$3:$D$202,_xlfn.AGGREGATE(15,6,(ROW($C$3:$C$202)-ROW($C$3)+1)/($C$3:$C$202&lt;&gt;""),ROWS(A$3:A196))))&lt;&gt;"",IF(TRIM(INDEX($E$3:$E$202,_xlfn.AGGREGATE(15,6,(ROW($C$3:$C$202)-ROW($C$3)+1)/($C$3:$C$202&lt;&gt;""),ROWS(A$3:A196))))&lt;&gt;"",TRIM(INDEX($E$3:$E$202,_xlfn.AGGREGATE(15,6,(ROW($C$3:$C$202)-ROW($C$3)+1)/($C$3:$C$202&lt;&gt;""),ROWS(A$3:A196))))&amp;" ("&amp;TRIM(INDEX($D$3:$D$202,_xlfn.AGGREGATE(15,6,(ROW($C$3:$C$202)-ROW($C$3)+1)/($C$3:$C$202&lt;&gt;""),ROWS(A$3:A196))))&amp;")",TRIM(INDEX($D$3:$D$202,_xlfn.AGGREGATE(15,6,(ROW($C$3:$C$202)-ROW($C$3)+1)/($C$3:$C$202&lt;&gt;""),ROWS(A$3:A196))))),TRIM(INDEX($E$3:$E$202,_xlfn.AGGREGATE(15,6,(ROW($C$3:$C$202)-ROW($C$3)+1)/($C$3:$C$202&lt;&gt;""),ROWS(A$3:A196)))) )&amp;" "&amp;TRIM(INDEX($C$3:$C$202,_xlfn.AGGREGATE(15,6,(ROW($C$3:$C$202)-ROW($C$3)+1)/($C$3:$C$202&lt;&gt;""),ROWS(A$3:A196)))),"")</f>
        <v/>
      </c>
      <c r="AB196" s="48" t="str">
        <f>IFERROR(INDEX($A$3:$A$202,_xlfn.AGGREGATE(15,6,(ROW($C$3:$C$202)-ROW($C$3)+1)/($C$3:$C$202&lt;&gt;""),ROWS(A$3:A196))),"")</f>
        <v/>
      </c>
    </row>
    <row r="197" spans="1:28">
      <c r="A197" s="49">
        <f>ROWS(C$2:C196)</f>
        <v>195</v>
      </c>
      <c r="B197" s="103"/>
      <c r="C197" s="103"/>
      <c r="D197" s="103"/>
      <c r="E197" s="103"/>
      <c r="F197" s="108"/>
      <c r="G197" s="105"/>
      <c r="AA197" s="48" t="str">
        <f>IFERROR(IF(TRIM(INDEX($B$3:$B$202,_xlfn.AGGREGATE(15,6,(ROW($C$3:$C$202)-ROW($C$3)+1)/($C$3:$C$202&lt;&gt;""),ROWS(A$3:A197))))&lt;&gt;"",TRIM(INDEX($B$3:$B$202,_xlfn.AGGREGATE(15,6,(ROW($C$3:$C$202)-ROW($C$3)+1)/($C$3:$C$202&lt;&gt;""),ROWS(A$3:A197))))&amp;" ","")&amp;IF(TRIM(INDEX($D$3:$D$202,_xlfn.AGGREGATE(15,6,(ROW($C$3:$C$202)-ROW($C$3)+1)/($C$3:$C$202&lt;&gt;""),ROWS(A$3:A197))))&lt;&gt;"",IF(TRIM(INDEX($E$3:$E$202,_xlfn.AGGREGATE(15,6,(ROW($C$3:$C$202)-ROW($C$3)+1)/($C$3:$C$202&lt;&gt;""),ROWS(A$3:A197))))&lt;&gt;"",TRIM(INDEX($E$3:$E$202,_xlfn.AGGREGATE(15,6,(ROW($C$3:$C$202)-ROW($C$3)+1)/($C$3:$C$202&lt;&gt;""),ROWS(A$3:A197))))&amp;" ("&amp;TRIM(INDEX($D$3:$D$202,_xlfn.AGGREGATE(15,6,(ROW($C$3:$C$202)-ROW($C$3)+1)/($C$3:$C$202&lt;&gt;""),ROWS(A$3:A197))))&amp;")",TRIM(INDEX($D$3:$D$202,_xlfn.AGGREGATE(15,6,(ROW($C$3:$C$202)-ROW($C$3)+1)/($C$3:$C$202&lt;&gt;""),ROWS(A$3:A197))))),TRIM(INDEX($E$3:$E$202,_xlfn.AGGREGATE(15,6,(ROW($C$3:$C$202)-ROW($C$3)+1)/($C$3:$C$202&lt;&gt;""),ROWS(A$3:A197)))) )&amp;" "&amp;TRIM(INDEX($C$3:$C$202,_xlfn.AGGREGATE(15,6,(ROW($C$3:$C$202)-ROW($C$3)+1)/($C$3:$C$202&lt;&gt;""),ROWS(A$3:A197)))),"")</f>
        <v/>
      </c>
      <c r="AB197" s="48" t="str">
        <f>IFERROR(INDEX($A$3:$A$202,_xlfn.AGGREGATE(15,6,(ROW($C$3:$C$202)-ROW($C$3)+1)/($C$3:$C$202&lt;&gt;""),ROWS(A$3:A197))),"")</f>
        <v/>
      </c>
    </row>
    <row r="198" spans="1:28">
      <c r="A198" s="49">
        <f>ROWS(C$2:C197)</f>
        <v>196</v>
      </c>
      <c r="B198" s="103"/>
      <c r="C198" s="103"/>
      <c r="D198" s="103"/>
      <c r="E198" s="103"/>
      <c r="F198" s="108"/>
      <c r="G198" s="105"/>
      <c r="AA198" s="48" t="str">
        <f>IFERROR(IF(TRIM(INDEX($B$3:$B$202,_xlfn.AGGREGATE(15,6,(ROW($C$3:$C$202)-ROW($C$3)+1)/($C$3:$C$202&lt;&gt;""),ROWS(A$3:A198))))&lt;&gt;"",TRIM(INDEX($B$3:$B$202,_xlfn.AGGREGATE(15,6,(ROW($C$3:$C$202)-ROW($C$3)+1)/($C$3:$C$202&lt;&gt;""),ROWS(A$3:A198))))&amp;" ","")&amp;IF(TRIM(INDEX($D$3:$D$202,_xlfn.AGGREGATE(15,6,(ROW($C$3:$C$202)-ROW($C$3)+1)/($C$3:$C$202&lt;&gt;""),ROWS(A$3:A198))))&lt;&gt;"",IF(TRIM(INDEX($E$3:$E$202,_xlfn.AGGREGATE(15,6,(ROW($C$3:$C$202)-ROW($C$3)+1)/($C$3:$C$202&lt;&gt;""),ROWS(A$3:A198))))&lt;&gt;"",TRIM(INDEX($E$3:$E$202,_xlfn.AGGREGATE(15,6,(ROW($C$3:$C$202)-ROW($C$3)+1)/($C$3:$C$202&lt;&gt;""),ROWS(A$3:A198))))&amp;" ("&amp;TRIM(INDEX($D$3:$D$202,_xlfn.AGGREGATE(15,6,(ROW($C$3:$C$202)-ROW($C$3)+1)/($C$3:$C$202&lt;&gt;""),ROWS(A$3:A198))))&amp;")",TRIM(INDEX($D$3:$D$202,_xlfn.AGGREGATE(15,6,(ROW($C$3:$C$202)-ROW($C$3)+1)/($C$3:$C$202&lt;&gt;""),ROWS(A$3:A198))))),TRIM(INDEX($E$3:$E$202,_xlfn.AGGREGATE(15,6,(ROW($C$3:$C$202)-ROW($C$3)+1)/($C$3:$C$202&lt;&gt;""),ROWS(A$3:A198)))) )&amp;" "&amp;TRIM(INDEX($C$3:$C$202,_xlfn.AGGREGATE(15,6,(ROW($C$3:$C$202)-ROW($C$3)+1)/($C$3:$C$202&lt;&gt;""),ROWS(A$3:A198)))),"")</f>
        <v/>
      </c>
      <c r="AB198" s="48" t="str">
        <f>IFERROR(INDEX($A$3:$A$202,_xlfn.AGGREGATE(15,6,(ROW($C$3:$C$202)-ROW($C$3)+1)/($C$3:$C$202&lt;&gt;""),ROWS(A$3:A198))),"")</f>
        <v/>
      </c>
    </row>
    <row r="199" spans="1:28">
      <c r="A199" s="49">
        <f>ROWS(C$2:C198)</f>
        <v>197</v>
      </c>
      <c r="B199" s="103"/>
      <c r="C199" s="103"/>
      <c r="D199" s="103"/>
      <c r="E199" s="103"/>
      <c r="F199" s="108"/>
      <c r="G199" s="105"/>
      <c r="AA199" s="48" t="str">
        <f>IFERROR(IF(TRIM(INDEX($B$3:$B$202,_xlfn.AGGREGATE(15,6,(ROW($C$3:$C$202)-ROW($C$3)+1)/($C$3:$C$202&lt;&gt;""),ROWS(A$3:A199))))&lt;&gt;"",TRIM(INDEX($B$3:$B$202,_xlfn.AGGREGATE(15,6,(ROW($C$3:$C$202)-ROW($C$3)+1)/($C$3:$C$202&lt;&gt;""),ROWS(A$3:A199))))&amp;" ","")&amp;IF(TRIM(INDEX($D$3:$D$202,_xlfn.AGGREGATE(15,6,(ROW($C$3:$C$202)-ROW($C$3)+1)/($C$3:$C$202&lt;&gt;""),ROWS(A$3:A199))))&lt;&gt;"",IF(TRIM(INDEX($E$3:$E$202,_xlfn.AGGREGATE(15,6,(ROW($C$3:$C$202)-ROW($C$3)+1)/($C$3:$C$202&lt;&gt;""),ROWS(A$3:A199))))&lt;&gt;"",TRIM(INDEX($E$3:$E$202,_xlfn.AGGREGATE(15,6,(ROW($C$3:$C$202)-ROW($C$3)+1)/($C$3:$C$202&lt;&gt;""),ROWS(A$3:A199))))&amp;" ("&amp;TRIM(INDEX($D$3:$D$202,_xlfn.AGGREGATE(15,6,(ROW($C$3:$C$202)-ROW($C$3)+1)/($C$3:$C$202&lt;&gt;""),ROWS(A$3:A199))))&amp;")",TRIM(INDEX($D$3:$D$202,_xlfn.AGGREGATE(15,6,(ROW($C$3:$C$202)-ROW($C$3)+1)/($C$3:$C$202&lt;&gt;""),ROWS(A$3:A199))))),TRIM(INDEX($E$3:$E$202,_xlfn.AGGREGATE(15,6,(ROW($C$3:$C$202)-ROW($C$3)+1)/($C$3:$C$202&lt;&gt;""),ROWS(A$3:A199)))) )&amp;" "&amp;TRIM(INDEX($C$3:$C$202,_xlfn.AGGREGATE(15,6,(ROW($C$3:$C$202)-ROW($C$3)+1)/($C$3:$C$202&lt;&gt;""),ROWS(A$3:A199)))),"")</f>
        <v/>
      </c>
      <c r="AB199" s="48" t="str">
        <f>IFERROR(INDEX($A$3:$A$202,_xlfn.AGGREGATE(15,6,(ROW($C$3:$C$202)-ROW($C$3)+1)/($C$3:$C$202&lt;&gt;""),ROWS(A$3:A199))),"")</f>
        <v/>
      </c>
    </row>
    <row r="200" spans="1:28">
      <c r="A200" s="49">
        <f>ROWS(C$2:C199)</f>
        <v>198</v>
      </c>
      <c r="B200" s="103"/>
      <c r="C200" s="103"/>
      <c r="D200" s="103"/>
      <c r="E200" s="103"/>
      <c r="F200" s="108"/>
      <c r="G200" s="105"/>
      <c r="AA200" s="48" t="str">
        <f>IFERROR(IF(TRIM(INDEX($B$3:$B$202,_xlfn.AGGREGATE(15,6,(ROW($C$3:$C$202)-ROW($C$3)+1)/($C$3:$C$202&lt;&gt;""),ROWS(A$3:A200))))&lt;&gt;"",TRIM(INDEX($B$3:$B$202,_xlfn.AGGREGATE(15,6,(ROW($C$3:$C$202)-ROW($C$3)+1)/($C$3:$C$202&lt;&gt;""),ROWS(A$3:A200))))&amp;" ","")&amp;IF(TRIM(INDEX($D$3:$D$202,_xlfn.AGGREGATE(15,6,(ROW($C$3:$C$202)-ROW($C$3)+1)/($C$3:$C$202&lt;&gt;""),ROWS(A$3:A200))))&lt;&gt;"",IF(TRIM(INDEX($E$3:$E$202,_xlfn.AGGREGATE(15,6,(ROW($C$3:$C$202)-ROW($C$3)+1)/($C$3:$C$202&lt;&gt;""),ROWS(A$3:A200))))&lt;&gt;"",TRIM(INDEX($E$3:$E$202,_xlfn.AGGREGATE(15,6,(ROW($C$3:$C$202)-ROW($C$3)+1)/($C$3:$C$202&lt;&gt;""),ROWS(A$3:A200))))&amp;" ("&amp;TRIM(INDEX($D$3:$D$202,_xlfn.AGGREGATE(15,6,(ROW($C$3:$C$202)-ROW($C$3)+1)/($C$3:$C$202&lt;&gt;""),ROWS(A$3:A200))))&amp;")",TRIM(INDEX($D$3:$D$202,_xlfn.AGGREGATE(15,6,(ROW($C$3:$C$202)-ROW($C$3)+1)/($C$3:$C$202&lt;&gt;""),ROWS(A$3:A200))))),TRIM(INDEX($E$3:$E$202,_xlfn.AGGREGATE(15,6,(ROW($C$3:$C$202)-ROW($C$3)+1)/($C$3:$C$202&lt;&gt;""),ROWS(A$3:A200)))) )&amp;" "&amp;TRIM(INDEX($C$3:$C$202,_xlfn.AGGREGATE(15,6,(ROW($C$3:$C$202)-ROW($C$3)+1)/($C$3:$C$202&lt;&gt;""),ROWS(A$3:A200)))),"")</f>
        <v/>
      </c>
      <c r="AB200" s="48" t="str">
        <f>IFERROR(INDEX($A$3:$A$202,_xlfn.AGGREGATE(15,6,(ROW($C$3:$C$202)-ROW($C$3)+1)/($C$3:$C$202&lt;&gt;""),ROWS(A$3:A200))),"")</f>
        <v/>
      </c>
    </row>
    <row r="201" spans="1:28">
      <c r="A201" s="49">
        <f>ROWS(C$2:C200)</f>
        <v>199</v>
      </c>
      <c r="B201" s="103"/>
      <c r="C201" s="103"/>
      <c r="D201" s="103"/>
      <c r="E201" s="103"/>
      <c r="F201" s="108"/>
      <c r="G201" s="105"/>
      <c r="AA201" s="48" t="str">
        <f>IFERROR(IF(TRIM(INDEX($B$3:$B$202,_xlfn.AGGREGATE(15,6,(ROW($C$3:$C$202)-ROW($C$3)+1)/($C$3:$C$202&lt;&gt;""),ROWS(A$3:A201))))&lt;&gt;"",TRIM(INDEX($B$3:$B$202,_xlfn.AGGREGATE(15,6,(ROW($C$3:$C$202)-ROW($C$3)+1)/($C$3:$C$202&lt;&gt;""),ROWS(A$3:A201))))&amp;" ","")&amp;IF(TRIM(INDEX($D$3:$D$202,_xlfn.AGGREGATE(15,6,(ROW($C$3:$C$202)-ROW($C$3)+1)/($C$3:$C$202&lt;&gt;""),ROWS(A$3:A201))))&lt;&gt;"",IF(TRIM(INDEX($E$3:$E$202,_xlfn.AGGREGATE(15,6,(ROW($C$3:$C$202)-ROW($C$3)+1)/($C$3:$C$202&lt;&gt;""),ROWS(A$3:A201))))&lt;&gt;"",TRIM(INDEX($E$3:$E$202,_xlfn.AGGREGATE(15,6,(ROW($C$3:$C$202)-ROW($C$3)+1)/($C$3:$C$202&lt;&gt;""),ROWS(A$3:A201))))&amp;" ("&amp;TRIM(INDEX($D$3:$D$202,_xlfn.AGGREGATE(15,6,(ROW($C$3:$C$202)-ROW($C$3)+1)/($C$3:$C$202&lt;&gt;""),ROWS(A$3:A201))))&amp;")",TRIM(INDEX($D$3:$D$202,_xlfn.AGGREGATE(15,6,(ROW($C$3:$C$202)-ROW($C$3)+1)/($C$3:$C$202&lt;&gt;""),ROWS(A$3:A201))))),TRIM(INDEX($E$3:$E$202,_xlfn.AGGREGATE(15,6,(ROW($C$3:$C$202)-ROW($C$3)+1)/($C$3:$C$202&lt;&gt;""),ROWS(A$3:A201)))) )&amp;" "&amp;TRIM(INDEX($C$3:$C$202,_xlfn.AGGREGATE(15,6,(ROW($C$3:$C$202)-ROW($C$3)+1)/($C$3:$C$202&lt;&gt;""),ROWS(A$3:A201)))),"")</f>
        <v/>
      </c>
      <c r="AB201" s="48" t="str">
        <f>IFERROR(INDEX($A$3:$A$202,_xlfn.AGGREGATE(15,6,(ROW($C$3:$C$202)-ROW($C$3)+1)/($C$3:$C$202&lt;&gt;""),ROWS(A$3:A201))),"")</f>
        <v/>
      </c>
    </row>
    <row r="202" spans="1:28">
      <c r="A202" s="49">
        <f>ROWS(C$2:C201)</f>
        <v>200</v>
      </c>
      <c r="B202" s="103"/>
      <c r="C202" s="103"/>
      <c r="D202" s="103"/>
      <c r="E202" s="103"/>
      <c r="F202" s="108"/>
      <c r="G202" s="105"/>
      <c r="AA202" s="48" t="str">
        <f>IFERROR(IF(TRIM(INDEX($B$3:$B$202,_xlfn.AGGREGATE(15,6,(ROW($C$3:$C$202)-ROW($C$3)+1)/($C$3:$C$202&lt;&gt;""),ROWS(A$3:A202))))&lt;&gt;"",TRIM(INDEX($B$3:$B$202,_xlfn.AGGREGATE(15,6,(ROW($C$3:$C$202)-ROW($C$3)+1)/($C$3:$C$202&lt;&gt;""),ROWS(A$3:A202))))&amp;" ","")&amp;IF(TRIM(INDEX($D$3:$D$202,_xlfn.AGGREGATE(15,6,(ROW($C$3:$C$202)-ROW($C$3)+1)/($C$3:$C$202&lt;&gt;""),ROWS(A$3:A202))))&lt;&gt;"",IF(TRIM(INDEX($E$3:$E$202,_xlfn.AGGREGATE(15,6,(ROW($C$3:$C$202)-ROW($C$3)+1)/($C$3:$C$202&lt;&gt;""),ROWS(A$3:A202))))&lt;&gt;"",TRIM(INDEX($E$3:$E$202,_xlfn.AGGREGATE(15,6,(ROW($C$3:$C$202)-ROW($C$3)+1)/($C$3:$C$202&lt;&gt;""),ROWS(A$3:A202))))&amp;" ("&amp;TRIM(INDEX($D$3:$D$202,_xlfn.AGGREGATE(15,6,(ROW($C$3:$C$202)-ROW($C$3)+1)/($C$3:$C$202&lt;&gt;""),ROWS(A$3:A202))))&amp;")",TRIM(INDEX($D$3:$D$202,_xlfn.AGGREGATE(15,6,(ROW($C$3:$C$202)-ROW($C$3)+1)/($C$3:$C$202&lt;&gt;""),ROWS(A$3:A202))))),TRIM(INDEX($E$3:$E$202,_xlfn.AGGREGATE(15,6,(ROW($C$3:$C$202)-ROW($C$3)+1)/($C$3:$C$202&lt;&gt;""),ROWS(A$3:A202)))) )&amp;" "&amp;TRIM(INDEX($C$3:$C$202,_xlfn.AGGREGATE(15,6,(ROW($C$3:$C$202)-ROW($C$3)+1)/($C$3:$C$202&lt;&gt;""),ROWS(A$3:A202)))),"")</f>
        <v/>
      </c>
      <c r="AB202" s="48" t="str">
        <f>IFERROR(INDEX($A$3:$A$202,_xlfn.AGGREGATE(15,6,(ROW($C$3:$C$202)-ROW($C$3)+1)/($C$3:$C$202&lt;&gt;""),ROWS(A$3:A202))),"")</f>
        <v/>
      </c>
    </row>
  </sheetData>
  <sheetProtection sheet="1" objects="1" scenarios="1" selectLockedCells="1" autoFilter="0"/>
  <autoFilter ref="B2:G202"/>
  <mergeCells count="2">
    <mergeCell ref="B1:C1"/>
    <mergeCell ref="D1:F1"/>
  </mergeCells>
  <phoneticPr fontId="0" type="noConversion"/>
  <conditionalFormatting sqref="G3:G202">
    <cfRule type="expression" dxfId="14" priority="6">
      <formula>AND(ISBLANK(G3),OR(NOT(ISBLANK(F3)),NOT(ISBLANK(C3))))</formula>
    </cfRule>
  </conditionalFormatting>
  <conditionalFormatting sqref="F3:F202">
    <cfRule type="expression" dxfId="13" priority="14">
      <formula>AND(ISBLANK(F3),OR(NOT(ISBLANK(G3)),NOT(ISBLANK(C3))))</formula>
    </cfRule>
  </conditionalFormatting>
  <conditionalFormatting sqref="C4:C202">
    <cfRule type="expression" dxfId="12" priority="15">
      <formula>AND(ISBLANK(C4),OR(NOT(ISBLANK(F4)),NOT(ISBLANK(G4))))</formula>
    </cfRule>
  </conditionalFormatting>
  <conditionalFormatting sqref="C3">
    <cfRule type="expression" dxfId="11" priority="1">
      <formula>AND(ISBLANK(C3),OR(NOT(ISBLANK(F3)),NOT(ISBLANK(L3))))</formula>
    </cfRule>
  </conditionalFormatting>
  <dataValidations count="1">
    <dataValidation type="list" allowBlank="1" showInputMessage="1" showErrorMessage="1" sqref="B3:B202">
      <formula1>"dhr., mevr."</formula1>
    </dataValidation>
  </dataValidations>
  <pageMargins left="0.2" right="0.2" top="0.2" bottom="0.2" header="0.2" footer="0.2"/>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0F1DA"/>
  </sheetPr>
  <dimension ref="A1:AG212"/>
  <sheetViews>
    <sheetView showZeros="0" workbookViewId="0">
      <pane xSplit="3" ySplit="2" topLeftCell="D3" activePane="bottomRight" state="frozen"/>
      <selection pane="topRight"/>
      <selection pane="bottomLeft"/>
      <selection pane="bottomRight" activeCell="D3" sqref="D3"/>
    </sheetView>
  </sheetViews>
  <sheetFormatPr baseColWidth="10" defaultColWidth="11.6640625" defaultRowHeight="12" x14ac:dyDescent="0"/>
  <cols>
    <col min="1" max="1" width="4.5" style="53" customWidth="1"/>
    <col min="2" max="2" width="11.1640625" style="53" customWidth="1"/>
    <col min="3" max="3" width="20.6640625" style="53" customWidth="1"/>
    <col min="4" max="4" width="40" style="53" customWidth="1"/>
    <col min="5" max="5" width="8.6640625" style="100" customWidth="1"/>
    <col min="6" max="6" width="16.33203125" style="100" customWidth="1"/>
    <col min="7" max="7" width="11.6640625" style="63" customWidth="1"/>
    <col min="8" max="8" width="17.6640625" style="63" customWidth="1"/>
    <col min="9" max="9" width="11.6640625" style="53" customWidth="1"/>
    <col min="10" max="10" width="11.1640625" style="53" customWidth="1"/>
    <col min="11" max="11" width="11" style="102" customWidth="1"/>
    <col min="12" max="12" width="12.33203125" style="102" customWidth="1"/>
    <col min="13" max="13" width="15.33203125" style="63" customWidth="1"/>
    <col min="14" max="14" width="9.6640625" style="62" customWidth="1"/>
    <col min="15" max="15" width="15.33203125" style="53" customWidth="1"/>
    <col min="16" max="16" width="9.6640625" style="62" customWidth="1"/>
    <col min="17" max="18" width="15.33203125" style="53" customWidth="1"/>
    <col min="19" max="19" width="11.83203125" style="63" customWidth="1"/>
    <col min="20" max="20" width="11.83203125" style="62" customWidth="1"/>
    <col min="21" max="21" width="11.83203125" style="53" customWidth="1"/>
    <col min="22" max="22" width="11.83203125" style="62" customWidth="1"/>
    <col min="23" max="26" width="11.83203125" style="53" customWidth="1"/>
    <col min="27" max="27" width="11.6640625" style="41" hidden="1" customWidth="1"/>
    <col min="28" max="28" width="4.5" style="53" hidden="1" customWidth="1"/>
    <col min="29" max="32" width="11.6640625" style="53" hidden="1" customWidth="1"/>
    <col min="33" max="33" width="37.5" style="53" hidden="1" customWidth="1"/>
    <col min="34" max="16384" width="11.6640625" style="53"/>
  </cols>
  <sheetData>
    <row r="1" spans="1:33" ht="36" customHeight="1">
      <c r="A1" s="51"/>
      <c r="B1" s="144" t="s">
        <v>42</v>
      </c>
      <c r="C1" s="144"/>
      <c r="D1" s="145" t="s">
        <v>18</v>
      </c>
      <c r="E1" s="143"/>
      <c r="F1" s="143"/>
      <c r="G1" s="143"/>
      <c r="H1" s="143"/>
      <c r="I1" s="143"/>
      <c r="J1" s="143"/>
      <c r="K1" s="143"/>
      <c r="L1" s="146"/>
      <c r="M1" s="147" t="s">
        <v>51</v>
      </c>
      <c r="N1" s="147"/>
      <c r="O1" s="147"/>
      <c r="P1" s="147"/>
      <c r="Q1" s="147"/>
      <c r="R1" s="148"/>
      <c r="S1" s="145" t="s">
        <v>76</v>
      </c>
      <c r="T1" s="143"/>
      <c r="U1" s="143"/>
      <c r="V1" s="143"/>
      <c r="W1" s="146"/>
      <c r="X1" s="52"/>
      <c r="Y1" s="52"/>
      <c r="Z1" s="52"/>
      <c r="AA1" s="53"/>
      <c r="AC1" s="41"/>
    </row>
    <row r="2" spans="1:33" ht="40" customHeight="1">
      <c r="A2" s="54"/>
      <c r="B2" s="66" t="s">
        <v>90</v>
      </c>
      <c r="C2" s="55" t="s">
        <v>28</v>
      </c>
      <c r="D2" s="55" t="s">
        <v>33</v>
      </c>
      <c r="E2" s="67" t="s">
        <v>43</v>
      </c>
      <c r="F2" s="68" t="s">
        <v>37</v>
      </c>
      <c r="G2" s="56" t="s">
        <v>49</v>
      </c>
      <c r="H2" s="68" t="s">
        <v>53</v>
      </c>
      <c r="I2" s="55" t="s">
        <v>35</v>
      </c>
      <c r="J2" s="55" t="s">
        <v>36</v>
      </c>
      <c r="K2" s="66" t="s">
        <v>11</v>
      </c>
      <c r="L2" s="66" t="s">
        <v>45</v>
      </c>
      <c r="M2" s="56" t="s">
        <v>46</v>
      </c>
      <c r="N2" s="57" t="s">
        <v>47</v>
      </c>
      <c r="O2" s="55" t="s">
        <v>48</v>
      </c>
      <c r="P2" s="57" t="s">
        <v>85</v>
      </c>
      <c r="Q2" s="55" t="s">
        <v>79</v>
      </c>
      <c r="R2" s="55" t="s">
        <v>86</v>
      </c>
      <c r="S2" s="56" t="s">
        <v>77</v>
      </c>
      <c r="T2" s="57" t="s">
        <v>67</v>
      </c>
      <c r="U2" s="55" t="s">
        <v>54</v>
      </c>
      <c r="V2" s="57" t="s">
        <v>68</v>
      </c>
      <c r="W2" s="55" t="s">
        <v>78</v>
      </c>
      <c r="X2" s="58"/>
      <c r="Y2" s="58"/>
      <c r="Z2" s="58"/>
      <c r="AA2" s="59" t="s">
        <v>80</v>
      </c>
      <c r="AB2" s="59" t="s">
        <v>81</v>
      </c>
      <c r="AC2" s="59" t="s">
        <v>83</v>
      </c>
      <c r="AD2" s="59" t="s">
        <v>82</v>
      </c>
      <c r="AE2" s="60" t="s">
        <v>84</v>
      </c>
      <c r="AF2" s="60" t="s">
        <v>91</v>
      </c>
      <c r="AG2" s="60" t="s">
        <v>92</v>
      </c>
    </row>
    <row r="3" spans="1:33" s="123" customFormat="1">
      <c r="A3" s="120">
        <f>Personeelslijst!A3</f>
        <v>1</v>
      </c>
      <c r="B3" s="109">
        <f>Personeelslijst!E3</f>
        <v>0</v>
      </c>
      <c r="C3" s="110">
        <f>Personeelslijst!C3</f>
        <v>0</v>
      </c>
      <c r="D3" s="104"/>
      <c r="E3" s="111"/>
      <c r="F3" s="112"/>
      <c r="G3" s="113"/>
      <c r="H3" s="112"/>
      <c r="I3" s="114"/>
      <c r="J3" s="114"/>
      <c r="K3" s="115"/>
      <c r="L3" s="115"/>
      <c r="M3" s="116" t="str">
        <f t="shared" ref="M3:M34" si="0">IF(ISBLANK(G3),"",IF(G3&gt;=K3*71,IF(K3*71&lt;=1650,K3*71,1650),IF(G3&gt;=1650,1650,G3)))</f>
        <v/>
      </c>
      <c r="N3" s="117" t="str">
        <f t="shared" ref="N3:N34" si="1">IF(ISBLANK(G3),"",G3-M3)</f>
        <v/>
      </c>
      <c r="O3" s="116" t="str">
        <f t="shared" ref="O3:O34" si="2">IF(ISBLANK(G3),"",IF(L3*18&lt;1650,L3*18,1650))</f>
        <v/>
      </c>
      <c r="P3" s="117" t="str">
        <f t="shared" ref="P3:P34" si="3">IF(ISBLANK(G3),"",IF(M3+(L3*18)&lt;=1650,L3*18,1650-M3))</f>
        <v/>
      </c>
      <c r="Q3" s="116" t="str">
        <f>IFERROR(INDEX($AC$3:$AC$202,MATCH(ROWS($Q$3:Q3),$AB$3:$AB$202,0),1),"")</f>
        <v/>
      </c>
      <c r="R3" s="116" t="str">
        <f>IFERROR(INDEX($AE$3:$AE$202,MATCH(ROWS($R$3:R3),$AB$3:$AB$202,0),1),"")</f>
        <v/>
      </c>
      <c r="S3" s="118"/>
      <c r="T3" s="118"/>
      <c r="U3" s="118"/>
      <c r="V3" s="118"/>
      <c r="W3" s="118"/>
      <c r="X3" s="121"/>
      <c r="Y3" s="121"/>
      <c r="Z3" s="121"/>
      <c r="AA3" s="122">
        <f>IFERROR(RANK(J3,einddatumlijst,1)+COUNTIF($J$3:J3,J3)-1,ROW()-COUNTA($J$3:J3)-2+COUNTA($J$3:$J$202))</f>
        <v>1</v>
      </c>
      <c r="AB3" s="123">
        <f>INDEX($A$3:$A$202,MATCH(ROWS($AB$3:$AB3),$AA$3:$AA$202,0),1)</f>
        <v>1</v>
      </c>
      <c r="AC3" s="122" t="str">
        <f>IFERROR(IF(1650-(SUMIF($AG$3:$AG3,MID($AG$3:$AG$202,1,LEN($AG$3:$AG$202)-4)&amp;" (?)",$AF$3:$AF$202)-$AF3)&gt;=1650,$AF3,IF(1650-(SUMIF($AG$3:$AG3,MID($AG$3:$AG$202,1,LEN($AG$3:$AG$202)-4)&amp;" (?)",$AF$3:$AF$202)-$AF3)&gt;=0,IF($AF3&lt;1650-(SUMIF($AG$3:$AG3,MID($AG$3:$AG$202,1,LEN($AG$3:$AG$202)-4)&amp;" (?)",$AF$3:$AF$202)-$AF3),$AF3,1650-(SUMIF($AG$3:$AG3,MID($AG$3:$AG$202,1,LEN($AG$3:$AG$202)-4)&amp;" (?)",$AF$3:$AF$202)-$AF3)),0)),"")</f>
        <v/>
      </c>
      <c r="AD3" s="123">
        <f>SUM($AC$3:$AC3)</f>
        <v>0</v>
      </c>
      <c r="AE3" s="123" t="str">
        <f>IFERROR(IF(AD3&lt;((COUNTIFS(Personeelslijst!$C$3:$C$202,"*",Personeelslijst!$C$3:$C$202,"&lt;&gt;*(?)")+COUNTIF(Personeelslijst!$C$3:$C$202,"*(1)"))*1.5*220),AC3,IF(AC3-(AD3-((COUNTIFS(Personeelslijst!$C$3:$C$202,"*",Personeelslijst!$C$3:$C$202,"&lt;&gt;*(?)")+COUNTIF(Personeelslijst!$C$3:$C$202,"*(1)"))*1.5*220))&gt;0,AC3-(AD3-((COUNTIFS(Personeelslijst!$C$3:$C$202,"*",Personeelslijst!$C$3:$C$202,"&lt;&gt;*(?)")+COUNTIF(Personeelslijst!$C$3:$C$202,"*(1)"))*1.5*220)),0)),"")</f>
        <v/>
      </c>
      <c r="AF3" s="123" t="str">
        <f>IFERROR(INDEX($M$3:$M$202,MATCH(ROWS($AB$3:$AB3),$AA$3:$AA$202,0),1)+INDEX($P$3:$P$202,MATCH(ROWS($AB$3:$AB3),$AA$3:$AA$202,0),1),"")</f>
        <v/>
      </c>
      <c r="AG3" s="123" t="str">
        <f>INDEX(Personeelslijst!$AA$3:$AA$202,MATCH(ROWS($AB$3:$AB3),$AA$3:$AA$202,0),1)</f>
        <v/>
      </c>
    </row>
    <row r="4" spans="1:33">
      <c r="A4" s="54">
        <f>Personeelslijst!A4</f>
        <v>2</v>
      </c>
      <c r="B4" s="109">
        <f>Personeelslijst!E4</f>
        <v>0</v>
      </c>
      <c r="C4" s="110">
        <f>Personeelslijst!C4</f>
        <v>0</v>
      </c>
      <c r="D4" s="104"/>
      <c r="E4" s="111"/>
      <c r="F4" s="112"/>
      <c r="G4" s="113"/>
      <c r="H4" s="112"/>
      <c r="I4" s="114"/>
      <c r="J4" s="114"/>
      <c r="K4" s="115"/>
      <c r="L4" s="115"/>
      <c r="M4" s="116" t="str">
        <f t="shared" si="0"/>
        <v/>
      </c>
      <c r="N4" s="117" t="str">
        <f t="shared" si="1"/>
        <v/>
      </c>
      <c r="O4" s="116" t="str">
        <f t="shared" si="2"/>
        <v/>
      </c>
      <c r="P4" s="117" t="str">
        <f t="shared" si="3"/>
        <v/>
      </c>
      <c r="Q4" s="116" t="str">
        <f>IFERROR(INDEX($AC$3:$AC$202,MATCH(ROWS($Q$3:Q4),$AB$3:$AB$202,0),1),"")</f>
        <v/>
      </c>
      <c r="R4" s="116" t="str">
        <f>IFERROR(INDEX($AE$3:$AE$202,MATCH(ROWS($R$3:R4),$AB$3:$AB$202,0),1),"")</f>
        <v/>
      </c>
      <c r="S4" s="118"/>
      <c r="T4" s="118"/>
      <c r="U4" s="118"/>
      <c r="V4" s="118"/>
      <c r="W4" s="118"/>
      <c r="X4" s="29"/>
      <c r="Y4" s="29"/>
      <c r="Z4" s="29"/>
      <c r="AA4" s="122">
        <f>IFERROR(RANK(J4,einddatumlijst,1)+COUNTIF($J$3:J4,J4)-1,ROW()-COUNTA($J$3:J4)-2+COUNTA($J$3:$J$202))</f>
        <v>2</v>
      </c>
      <c r="AB4" s="123">
        <f>INDEX($A$3:$A$202,MATCH(ROWS($AB$3:$AB4),$AA$3:$AA$202,0),1)</f>
        <v>2</v>
      </c>
      <c r="AC4" s="122" t="str">
        <f>IFERROR(IF(1650-(SUMIF($AG$3:$AG4,MID($AG$3:$AG$202,1,LEN($AG$3:$AG$202)-4)&amp;" (?)",$AF$3:$AF$202)-$AF4)&gt;=1650,$AF4,IF(1650-(SUMIF($AG$3:$AG4,MID($AG$3:$AG$202,1,LEN($AG$3:$AG$202)-4)&amp;" (?)",$AF$3:$AF$202)-$AF4)&gt;=0,IF($AF4&lt;1650-(SUMIF($AG$3:$AG4,MID($AG$3:$AG$202,1,LEN($AG$3:$AG$202)-4)&amp;" (?)",$AF$3:$AF$202)-$AF4),$AF4,1650-(SUMIF($AG$3:$AG4,MID($AG$3:$AG$202,1,LEN($AG$3:$AG$202)-4)&amp;" (?)",$AF$3:$AF$202)-$AF4)),0)),"")</f>
        <v/>
      </c>
      <c r="AD4" s="123">
        <f>SUM($AC$3:$AC4)</f>
        <v>0</v>
      </c>
      <c r="AE4" s="123" t="str">
        <f>IFERROR(IF(AD4&lt;((COUNTIFS(Personeelslijst!$C$3:$C$202,"*",Personeelslijst!$C$3:$C$202,"&lt;&gt;*(?)")+COUNTIF(Personeelslijst!$C$3:$C$202,"*(1)"))*1.5*220),AC4,IF(AC4-(AD4-((COUNTIFS(Personeelslijst!$C$3:$C$202,"*",Personeelslijst!$C$3:$C$202,"&lt;&gt;*(?)")+COUNTIF(Personeelslijst!$C$3:$C$202,"*(1)"))*1.5*220))&gt;0,AC4-(AD4-((COUNTIFS(Personeelslijst!$C$3:$C$202,"*",Personeelslijst!$C$3:$C$202,"&lt;&gt;*(?)")+COUNTIF(Personeelslijst!$C$3:$C$202,"*(1)"))*1.5*220)),0)),"")</f>
        <v/>
      </c>
      <c r="AF4" s="123" t="str">
        <f>IFERROR(INDEX($M$3:$M$202,MATCH(ROWS($AB$3:$AB4),$AA$3:$AA$202,0),1)+INDEX($P$3:$P$202,MATCH(ROWS($AB$3:$AB4),$AA$3:$AA$202,0),1),"")</f>
        <v/>
      </c>
      <c r="AG4" s="123" t="str">
        <f>INDEX(Personeelslijst!$AA$3:$AA$202,MATCH(ROWS($AB$3:$AB4),$AA$3:$AA$202,0),1)</f>
        <v/>
      </c>
    </row>
    <row r="5" spans="1:33">
      <c r="A5" s="54">
        <f>Personeelslijst!A5</f>
        <v>3</v>
      </c>
      <c r="B5" s="109">
        <f>Personeelslijst!E5</f>
        <v>0</v>
      </c>
      <c r="C5" s="110">
        <f>Personeelslijst!C5</f>
        <v>0</v>
      </c>
      <c r="D5" s="104"/>
      <c r="E5" s="111"/>
      <c r="F5" s="112"/>
      <c r="G5" s="113"/>
      <c r="H5" s="112"/>
      <c r="I5" s="114"/>
      <c r="J5" s="114"/>
      <c r="K5" s="115"/>
      <c r="L5" s="115"/>
      <c r="M5" s="116" t="str">
        <f t="shared" si="0"/>
        <v/>
      </c>
      <c r="N5" s="117" t="str">
        <f t="shared" si="1"/>
        <v/>
      </c>
      <c r="O5" s="116" t="str">
        <f t="shared" si="2"/>
        <v/>
      </c>
      <c r="P5" s="117" t="str">
        <f t="shared" si="3"/>
        <v/>
      </c>
      <c r="Q5" s="116" t="str">
        <f>IFERROR(INDEX($AC$3:$AC$202,MATCH(ROWS($Q$3:Q5),$AB$3:$AB$202,0),1),"")</f>
        <v/>
      </c>
      <c r="R5" s="116" t="str">
        <f>IFERROR(INDEX($AE$3:$AE$202,MATCH(ROWS($R$3:R5),$AB$3:$AB$202,0),1),"")</f>
        <v/>
      </c>
      <c r="S5" s="118"/>
      <c r="T5" s="118"/>
      <c r="U5" s="118"/>
      <c r="V5" s="118"/>
      <c r="W5" s="118"/>
      <c r="X5" s="29"/>
      <c r="Y5" s="29"/>
      <c r="Z5" s="29"/>
      <c r="AA5" s="122">
        <f>IFERROR(RANK(J5,einddatumlijst,1)+COUNTIF($J$3:J5,J5)-1,ROW()-COUNTA($J$3:J5)-2+COUNTA($J$3:$J$202))</f>
        <v>3</v>
      </c>
      <c r="AB5" s="123">
        <f>INDEX($A$3:$A$202,MATCH(ROWS($AB$3:$AB5),$AA$3:$AA$202,0),1)</f>
        <v>3</v>
      </c>
      <c r="AC5" s="122" t="str">
        <f>IFERROR(IF(1650-(SUMIF($AG$3:$AG5,MID($AG$3:$AG$202,1,LEN($AG$3:$AG$202)-4)&amp;" (?)",$AF$3:$AF$202)-$AF5)&gt;=1650,$AF5,IF(1650-(SUMIF($AG$3:$AG5,MID($AG$3:$AG$202,1,LEN($AG$3:$AG$202)-4)&amp;" (?)",$AF$3:$AF$202)-$AF5)&gt;=0,IF($AF5&lt;1650-(SUMIF($AG$3:$AG5,MID($AG$3:$AG$202,1,LEN($AG$3:$AG$202)-4)&amp;" (?)",$AF$3:$AF$202)-$AF5),$AF5,1650-(SUMIF($AG$3:$AG5,MID($AG$3:$AG$202,1,LEN($AG$3:$AG$202)-4)&amp;" (?)",$AF$3:$AF$202)-$AF5)),0)),"")</f>
        <v/>
      </c>
      <c r="AD5" s="123">
        <f>SUM($AC$3:$AC5)</f>
        <v>0</v>
      </c>
      <c r="AE5" s="123" t="str">
        <f>IFERROR(IF(AD5&lt;((COUNTIFS(Personeelslijst!$C$3:$C$202,"*",Personeelslijst!$C$3:$C$202,"&lt;&gt;*(?)")+COUNTIF(Personeelslijst!$C$3:$C$202,"*(1)"))*1.5*220),AC5,IF(AC5-(AD5-((COUNTIFS(Personeelslijst!$C$3:$C$202,"*",Personeelslijst!$C$3:$C$202,"&lt;&gt;*(?)")+COUNTIF(Personeelslijst!$C$3:$C$202,"*(1)"))*1.5*220))&gt;0,AC5-(AD5-((COUNTIFS(Personeelslijst!$C$3:$C$202,"*",Personeelslijst!$C$3:$C$202,"&lt;&gt;*(?)")+COUNTIF(Personeelslijst!$C$3:$C$202,"*(1)"))*1.5*220)),0)),"")</f>
        <v/>
      </c>
      <c r="AF5" s="123" t="str">
        <f>IFERROR(INDEX($M$3:$M$202,MATCH(ROWS($AB$3:$AB5),$AA$3:$AA$202,0),1)+INDEX($P$3:$P$202,MATCH(ROWS($AB$3:$AB5),$AA$3:$AA$202,0),1),"")</f>
        <v/>
      </c>
      <c r="AG5" s="123" t="str">
        <f>INDEX(Personeelslijst!$AA$3:$AA$202,MATCH(ROWS($AB$3:$AB5),$AA$3:$AA$202,0),1)</f>
        <v/>
      </c>
    </row>
    <row r="6" spans="1:33">
      <c r="A6" s="54">
        <f>Personeelslijst!A6</f>
        <v>4</v>
      </c>
      <c r="B6" s="109">
        <f>Personeelslijst!E6</f>
        <v>0</v>
      </c>
      <c r="C6" s="110">
        <f>Personeelslijst!C6</f>
        <v>0</v>
      </c>
      <c r="D6" s="104"/>
      <c r="E6" s="111"/>
      <c r="F6" s="112"/>
      <c r="G6" s="113"/>
      <c r="H6" s="112"/>
      <c r="I6" s="114"/>
      <c r="J6" s="114"/>
      <c r="K6" s="115"/>
      <c r="L6" s="115"/>
      <c r="M6" s="116" t="str">
        <f t="shared" si="0"/>
        <v/>
      </c>
      <c r="N6" s="117" t="str">
        <f t="shared" si="1"/>
        <v/>
      </c>
      <c r="O6" s="116" t="str">
        <f t="shared" si="2"/>
        <v/>
      </c>
      <c r="P6" s="117" t="str">
        <f t="shared" si="3"/>
        <v/>
      </c>
      <c r="Q6" s="116" t="str">
        <f>IFERROR(INDEX($AC$3:$AC$202,MATCH(ROWS($Q$3:Q6),$AB$3:$AB$202,0),1),"")</f>
        <v/>
      </c>
      <c r="R6" s="116" t="str">
        <f>IFERROR(INDEX($AE$3:$AE$202,MATCH(ROWS($R$3:R6),$AB$3:$AB$202,0),1),"")</f>
        <v/>
      </c>
      <c r="S6" s="118"/>
      <c r="T6" s="118"/>
      <c r="U6" s="118"/>
      <c r="V6" s="118"/>
      <c r="W6" s="118"/>
      <c r="X6" s="29"/>
      <c r="Y6" s="29"/>
      <c r="Z6" s="29"/>
      <c r="AA6" s="122">
        <f>IFERROR(RANK(J6,einddatumlijst,1)+COUNTIF($J$3:J6,J6)-1,ROW()-COUNTA($J$3:J6)-2+COUNTA($J$3:$J$202))</f>
        <v>4</v>
      </c>
      <c r="AB6" s="123">
        <f>INDEX($A$3:$A$202,MATCH(ROWS($AB$3:$AB6),$AA$3:$AA$202,0),1)</f>
        <v>4</v>
      </c>
      <c r="AC6" s="122" t="str">
        <f>IFERROR(IF(1650-(SUMIF($AG$3:$AG6,MID($AG$3:$AG$202,1,LEN($AG$3:$AG$202)-4)&amp;" (?)",$AF$3:$AF$202)-$AF6)&gt;=1650,$AF6,IF(1650-(SUMIF($AG$3:$AG6,MID($AG$3:$AG$202,1,LEN($AG$3:$AG$202)-4)&amp;" (?)",$AF$3:$AF$202)-$AF6)&gt;=0,IF($AF6&lt;1650-(SUMIF($AG$3:$AG6,MID($AG$3:$AG$202,1,LEN($AG$3:$AG$202)-4)&amp;" (?)",$AF$3:$AF$202)-$AF6),$AF6,1650-(SUMIF($AG$3:$AG6,MID($AG$3:$AG$202,1,LEN($AG$3:$AG$202)-4)&amp;" (?)",$AF$3:$AF$202)-$AF6)),0)),"")</f>
        <v/>
      </c>
      <c r="AD6" s="123">
        <f>SUM($AC$3:$AC6)</f>
        <v>0</v>
      </c>
      <c r="AE6" s="123" t="str">
        <f>IFERROR(IF(AD6&lt;((COUNTIFS(Personeelslijst!$C$3:$C$202,"*",Personeelslijst!$C$3:$C$202,"&lt;&gt;*(?)")+COUNTIF(Personeelslijst!$C$3:$C$202,"*(1)"))*1.5*220),AC6,IF(AC6-(AD6-((COUNTIFS(Personeelslijst!$C$3:$C$202,"*",Personeelslijst!$C$3:$C$202,"&lt;&gt;*(?)")+COUNTIF(Personeelslijst!$C$3:$C$202,"*(1)"))*1.5*220))&gt;0,AC6-(AD6-((COUNTIFS(Personeelslijst!$C$3:$C$202,"*",Personeelslijst!$C$3:$C$202,"&lt;&gt;*(?)")+COUNTIF(Personeelslijst!$C$3:$C$202,"*(1)"))*1.5*220)),0)),"")</f>
        <v/>
      </c>
      <c r="AF6" s="123" t="str">
        <f>IFERROR(INDEX($M$3:$M$202,MATCH(ROWS($AB$3:$AB6),$AA$3:$AA$202,0),1)+INDEX($P$3:$P$202,MATCH(ROWS($AB$3:$AB6),$AA$3:$AA$202,0),1),"")</f>
        <v/>
      </c>
      <c r="AG6" s="123" t="str">
        <f>INDEX(Personeelslijst!$AA$3:$AA$202,MATCH(ROWS($AB$3:$AB6),$AA$3:$AA$202,0),1)</f>
        <v/>
      </c>
    </row>
    <row r="7" spans="1:33">
      <c r="A7" s="54">
        <f>Personeelslijst!A7</f>
        <v>5</v>
      </c>
      <c r="B7" s="109">
        <f>Personeelslijst!E7</f>
        <v>0</v>
      </c>
      <c r="C7" s="110">
        <f>Personeelslijst!C7</f>
        <v>0</v>
      </c>
      <c r="D7" s="104"/>
      <c r="E7" s="111"/>
      <c r="F7" s="112"/>
      <c r="G7" s="113"/>
      <c r="H7" s="112"/>
      <c r="I7" s="114"/>
      <c r="J7" s="114"/>
      <c r="K7" s="115"/>
      <c r="L7" s="115"/>
      <c r="M7" s="116" t="str">
        <f t="shared" si="0"/>
        <v/>
      </c>
      <c r="N7" s="117" t="str">
        <f t="shared" si="1"/>
        <v/>
      </c>
      <c r="O7" s="116" t="str">
        <f t="shared" si="2"/>
        <v/>
      </c>
      <c r="P7" s="117" t="str">
        <f t="shared" si="3"/>
        <v/>
      </c>
      <c r="Q7" s="116" t="str">
        <f>IFERROR(INDEX($AC$3:$AC$202,MATCH(ROWS($Q$3:Q7),$AB$3:$AB$202,0),1),"")</f>
        <v/>
      </c>
      <c r="R7" s="116" t="str">
        <f>IFERROR(INDEX($AE$3:$AE$202,MATCH(ROWS($R$3:R7),$AB$3:$AB$202,0),1),"")</f>
        <v/>
      </c>
      <c r="S7" s="118"/>
      <c r="T7" s="118"/>
      <c r="U7" s="118"/>
      <c r="V7" s="118"/>
      <c r="W7" s="118"/>
      <c r="X7" s="29"/>
      <c r="Y7" s="29"/>
      <c r="Z7" s="29"/>
      <c r="AA7" s="122">
        <f>IFERROR(RANK(J7,einddatumlijst,1)+COUNTIF($J$3:J7,J7)-1,ROW()-COUNTA($J$3:J7)-2+COUNTA($J$3:$J$202))</f>
        <v>5</v>
      </c>
      <c r="AB7" s="123">
        <f>INDEX($A$3:$A$202,MATCH(ROWS($AB$3:$AB7),$AA$3:$AA$202,0),1)</f>
        <v>5</v>
      </c>
      <c r="AC7" s="122" t="str">
        <f>IFERROR(IF(1650-(SUMIF($AG$3:$AG7,MID($AG$3:$AG$202,1,LEN($AG$3:$AG$202)-4)&amp;" (?)",$AF$3:$AF$202)-$AF7)&gt;=1650,$AF7,IF(1650-(SUMIF($AG$3:$AG7,MID($AG$3:$AG$202,1,LEN($AG$3:$AG$202)-4)&amp;" (?)",$AF$3:$AF$202)-$AF7)&gt;=0,IF($AF7&lt;1650-(SUMIF($AG$3:$AG7,MID($AG$3:$AG$202,1,LEN($AG$3:$AG$202)-4)&amp;" (?)",$AF$3:$AF$202)-$AF7),$AF7,1650-(SUMIF($AG$3:$AG7,MID($AG$3:$AG$202,1,LEN($AG$3:$AG$202)-4)&amp;" (?)",$AF$3:$AF$202)-$AF7)),0)),"")</f>
        <v/>
      </c>
      <c r="AD7" s="123">
        <f>SUM($AC$3:$AC7)</f>
        <v>0</v>
      </c>
      <c r="AE7" s="123" t="str">
        <f>IFERROR(IF(AD7&lt;((COUNTIFS(Personeelslijst!$C$3:$C$202,"*",Personeelslijst!$C$3:$C$202,"&lt;&gt;*(?)")+COUNTIF(Personeelslijst!$C$3:$C$202,"*(1)"))*1.5*220),AC7,IF(AC7-(AD7-((COUNTIFS(Personeelslijst!$C$3:$C$202,"*",Personeelslijst!$C$3:$C$202,"&lt;&gt;*(?)")+COUNTIF(Personeelslijst!$C$3:$C$202,"*(1)"))*1.5*220))&gt;0,AC7-(AD7-((COUNTIFS(Personeelslijst!$C$3:$C$202,"*",Personeelslijst!$C$3:$C$202,"&lt;&gt;*(?)")+COUNTIF(Personeelslijst!$C$3:$C$202,"*(1)"))*1.5*220)),0)),"")</f>
        <v/>
      </c>
      <c r="AF7" s="123" t="str">
        <f>IFERROR(INDEX($M$3:$M$202,MATCH(ROWS($AB$3:$AB7),$AA$3:$AA$202,0),1)+INDEX($P$3:$P$202,MATCH(ROWS($AB$3:$AB7),$AA$3:$AA$202,0),1),"")</f>
        <v/>
      </c>
      <c r="AG7" s="123" t="str">
        <f>INDEX(Personeelslijst!$AA$3:$AA$202,MATCH(ROWS($AB$3:$AB7),$AA$3:$AA$202,0),1)</f>
        <v/>
      </c>
    </row>
    <row r="8" spans="1:33">
      <c r="A8" s="54">
        <f>Personeelslijst!A8</f>
        <v>6</v>
      </c>
      <c r="B8" s="109">
        <f>Personeelslijst!E8</f>
        <v>0</v>
      </c>
      <c r="C8" s="110">
        <f>Personeelslijst!C8</f>
        <v>0</v>
      </c>
      <c r="D8" s="104"/>
      <c r="E8" s="111"/>
      <c r="F8" s="112"/>
      <c r="G8" s="113"/>
      <c r="H8" s="112"/>
      <c r="I8" s="114"/>
      <c r="J8" s="114"/>
      <c r="K8" s="115"/>
      <c r="L8" s="115"/>
      <c r="M8" s="116" t="str">
        <f t="shared" si="0"/>
        <v/>
      </c>
      <c r="N8" s="117" t="str">
        <f t="shared" si="1"/>
        <v/>
      </c>
      <c r="O8" s="116" t="str">
        <f t="shared" si="2"/>
        <v/>
      </c>
      <c r="P8" s="117" t="str">
        <f t="shared" si="3"/>
        <v/>
      </c>
      <c r="Q8" s="116" t="str">
        <f>IFERROR(INDEX($AC$3:$AC$202,MATCH(ROWS($Q$3:Q8),$AB$3:$AB$202,0),1),"")</f>
        <v/>
      </c>
      <c r="R8" s="116" t="str">
        <f>IFERROR(INDEX($AE$3:$AE$202,MATCH(ROWS($R$3:R8),$AB$3:$AB$202,0),1),"")</f>
        <v/>
      </c>
      <c r="S8" s="118"/>
      <c r="T8" s="118"/>
      <c r="U8" s="118"/>
      <c r="V8" s="118"/>
      <c r="W8" s="118"/>
      <c r="X8" s="29"/>
      <c r="Y8" s="29"/>
      <c r="Z8" s="29"/>
      <c r="AA8" s="122">
        <f>IFERROR(RANK(J8,einddatumlijst,1)+COUNTIF($J$3:J8,J8)-1,ROW()-COUNTA($J$3:J8)-2+COUNTA($J$3:$J$202))</f>
        <v>6</v>
      </c>
      <c r="AB8" s="123">
        <f>INDEX($A$3:$A$202,MATCH(ROWS($AB$3:$AB8),$AA$3:$AA$202,0),1)</f>
        <v>6</v>
      </c>
      <c r="AC8" s="122" t="str">
        <f>IFERROR(IF(1650-(SUMIF($AG$3:$AG8,MID($AG$3:$AG$202,1,LEN($AG$3:$AG$202)-4)&amp;" (?)",$AF$3:$AF$202)-$AF8)&gt;=1650,$AF8,IF(1650-(SUMIF($AG$3:$AG8,MID($AG$3:$AG$202,1,LEN($AG$3:$AG$202)-4)&amp;" (?)",$AF$3:$AF$202)-$AF8)&gt;=0,IF($AF8&lt;1650-(SUMIF($AG$3:$AG8,MID($AG$3:$AG$202,1,LEN($AG$3:$AG$202)-4)&amp;" (?)",$AF$3:$AF$202)-$AF8),$AF8,1650-(SUMIF($AG$3:$AG8,MID($AG$3:$AG$202,1,LEN($AG$3:$AG$202)-4)&amp;" (?)",$AF$3:$AF$202)-$AF8)),0)),"")</f>
        <v/>
      </c>
      <c r="AD8" s="123">
        <f>SUM($AC$3:$AC8)</f>
        <v>0</v>
      </c>
      <c r="AE8" s="123" t="str">
        <f>IFERROR(IF(AD8&lt;((COUNTIFS(Personeelslijst!$C$3:$C$202,"*",Personeelslijst!$C$3:$C$202,"&lt;&gt;*(?)")+COUNTIF(Personeelslijst!$C$3:$C$202,"*(1)"))*1.5*220),AC8,IF(AC8-(AD8-((COUNTIFS(Personeelslijst!$C$3:$C$202,"*",Personeelslijst!$C$3:$C$202,"&lt;&gt;*(?)")+COUNTIF(Personeelslijst!$C$3:$C$202,"*(1)"))*1.5*220))&gt;0,AC8-(AD8-((COUNTIFS(Personeelslijst!$C$3:$C$202,"*",Personeelslijst!$C$3:$C$202,"&lt;&gt;*(?)")+COUNTIF(Personeelslijst!$C$3:$C$202,"*(1)"))*1.5*220)),0)),"")</f>
        <v/>
      </c>
      <c r="AF8" s="123" t="str">
        <f>IFERROR(INDEX($M$3:$M$202,MATCH(ROWS($AB$3:$AB8),$AA$3:$AA$202,0),1)+INDEX($P$3:$P$202,MATCH(ROWS($AB$3:$AB8),$AA$3:$AA$202,0),1),"")</f>
        <v/>
      </c>
      <c r="AG8" s="123" t="str">
        <f>INDEX(Personeelslijst!$AA$3:$AA$202,MATCH(ROWS($AB$3:$AB8),$AA$3:$AA$202,0),1)</f>
        <v/>
      </c>
    </row>
    <row r="9" spans="1:33">
      <c r="A9" s="54">
        <f>Personeelslijst!A9</f>
        <v>7</v>
      </c>
      <c r="B9" s="109">
        <f>Personeelslijst!E9</f>
        <v>0</v>
      </c>
      <c r="C9" s="110">
        <f>Personeelslijst!C9</f>
        <v>0</v>
      </c>
      <c r="D9" s="104"/>
      <c r="E9" s="111"/>
      <c r="F9" s="112"/>
      <c r="G9" s="113"/>
      <c r="H9" s="112"/>
      <c r="I9" s="114"/>
      <c r="J9" s="114"/>
      <c r="K9" s="115"/>
      <c r="L9" s="115"/>
      <c r="M9" s="116" t="str">
        <f t="shared" si="0"/>
        <v/>
      </c>
      <c r="N9" s="117" t="str">
        <f t="shared" si="1"/>
        <v/>
      </c>
      <c r="O9" s="116" t="str">
        <f t="shared" si="2"/>
        <v/>
      </c>
      <c r="P9" s="117" t="str">
        <f t="shared" si="3"/>
        <v/>
      </c>
      <c r="Q9" s="116" t="str">
        <f>IFERROR(INDEX($AC$3:$AC$202,MATCH(ROWS($Q$3:Q9),$AB$3:$AB$202,0),1),"")</f>
        <v/>
      </c>
      <c r="R9" s="116" t="str">
        <f>IFERROR(INDEX($AE$3:$AE$202,MATCH(ROWS($R$3:R9),$AB$3:$AB$202,0),1),"")</f>
        <v/>
      </c>
      <c r="S9" s="118"/>
      <c r="T9" s="118"/>
      <c r="U9" s="118"/>
      <c r="V9" s="118"/>
      <c r="W9" s="118"/>
      <c r="X9" s="29"/>
      <c r="Y9" s="29"/>
      <c r="Z9" s="29"/>
      <c r="AA9" s="122">
        <f>IFERROR(RANK(J9,einddatumlijst,1)+COUNTIF($J$3:J9,J9)-1,ROW()-COUNTA($J$3:J9)-2+COUNTA($J$3:$J$202))</f>
        <v>7</v>
      </c>
      <c r="AB9" s="123">
        <f>INDEX($A$3:$A$202,MATCH(ROWS($AB$3:$AB9),$AA$3:$AA$202,0),1)</f>
        <v>7</v>
      </c>
      <c r="AC9" s="122" t="str">
        <f>IFERROR(IF(1650-(SUMIF($AG$3:$AG9,MID($AG$3:$AG$202,1,LEN($AG$3:$AG$202)-4)&amp;" (?)",$AF$3:$AF$202)-$AF9)&gt;=1650,$AF9,IF(1650-(SUMIF($AG$3:$AG9,MID($AG$3:$AG$202,1,LEN($AG$3:$AG$202)-4)&amp;" (?)",$AF$3:$AF$202)-$AF9)&gt;=0,IF($AF9&lt;1650-(SUMIF($AG$3:$AG9,MID($AG$3:$AG$202,1,LEN($AG$3:$AG$202)-4)&amp;" (?)",$AF$3:$AF$202)-$AF9),$AF9,1650-(SUMIF($AG$3:$AG9,MID($AG$3:$AG$202,1,LEN($AG$3:$AG$202)-4)&amp;" (?)",$AF$3:$AF$202)-$AF9)),0)),"")</f>
        <v/>
      </c>
      <c r="AD9" s="123">
        <f>SUM($AC$3:$AC9)</f>
        <v>0</v>
      </c>
      <c r="AE9" s="123" t="str">
        <f>IFERROR(IF(AD9&lt;((COUNTIFS(Personeelslijst!$C$3:$C$202,"*",Personeelslijst!$C$3:$C$202,"&lt;&gt;*(?)")+COUNTIF(Personeelslijst!$C$3:$C$202,"*(1)"))*1.5*220),AC9,IF(AC9-(AD9-((COUNTIFS(Personeelslijst!$C$3:$C$202,"*",Personeelslijst!$C$3:$C$202,"&lt;&gt;*(?)")+COUNTIF(Personeelslijst!$C$3:$C$202,"*(1)"))*1.5*220))&gt;0,AC9-(AD9-((COUNTIFS(Personeelslijst!$C$3:$C$202,"*",Personeelslijst!$C$3:$C$202,"&lt;&gt;*(?)")+COUNTIF(Personeelslijst!$C$3:$C$202,"*(1)"))*1.5*220)),0)),"")</f>
        <v/>
      </c>
      <c r="AF9" s="123" t="str">
        <f>IFERROR(INDEX($M$3:$M$202,MATCH(ROWS($AB$3:$AB9),$AA$3:$AA$202,0),1)+INDEX($P$3:$P$202,MATCH(ROWS($AB$3:$AB9),$AA$3:$AA$202,0),1),"")</f>
        <v/>
      </c>
      <c r="AG9" s="123" t="str">
        <f>INDEX(Personeelslijst!$AA$3:$AA$202,MATCH(ROWS($AB$3:$AB9),$AA$3:$AA$202,0),1)</f>
        <v/>
      </c>
    </row>
    <row r="10" spans="1:33">
      <c r="A10" s="54">
        <f>Personeelslijst!A10</f>
        <v>8</v>
      </c>
      <c r="B10" s="109">
        <f>Personeelslijst!E10</f>
        <v>0</v>
      </c>
      <c r="C10" s="110">
        <f>Personeelslijst!C10</f>
        <v>0</v>
      </c>
      <c r="D10" s="104"/>
      <c r="E10" s="111"/>
      <c r="F10" s="112"/>
      <c r="G10" s="113"/>
      <c r="H10" s="112"/>
      <c r="I10" s="114"/>
      <c r="J10" s="114"/>
      <c r="K10" s="115"/>
      <c r="L10" s="115"/>
      <c r="M10" s="116" t="str">
        <f t="shared" si="0"/>
        <v/>
      </c>
      <c r="N10" s="117" t="str">
        <f t="shared" si="1"/>
        <v/>
      </c>
      <c r="O10" s="116" t="str">
        <f t="shared" si="2"/>
        <v/>
      </c>
      <c r="P10" s="117" t="str">
        <f t="shared" si="3"/>
        <v/>
      </c>
      <c r="Q10" s="116" t="str">
        <f>IFERROR(INDEX($AC$3:$AC$202,MATCH(ROWS($Q$3:Q10),$AB$3:$AB$202,0),1),"")</f>
        <v/>
      </c>
      <c r="R10" s="116" t="str">
        <f>IFERROR(INDEX($AE$3:$AE$202,MATCH(ROWS($R$3:R10),$AB$3:$AB$202,0),1),"")</f>
        <v/>
      </c>
      <c r="S10" s="118"/>
      <c r="T10" s="118"/>
      <c r="U10" s="118"/>
      <c r="V10" s="118"/>
      <c r="W10" s="118"/>
      <c r="X10" s="29"/>
      <c r="Y10" s="29"/>
      <c r="Z10" s="29"/>
      <c r="AA10" s="122">
        <f>IFERROR(RANK(J10,einddatumlijst,1)+COUNTIF($J$3:J10,J10)-1,ROW()-COUNTA($J$3:J10)-2+COUNTA($J$3:$J$202))</f>
        <v>8</v>
      </c>
      <c r="AB10" s="123">
        <f>INDEX($A$3:$A$202,MATCH(ROWS($AB$3:$AB10),$AA$3:$AA$202,0),1)</f>
        <v>8</v>
      </c>
      <c r="AC10" s="122" t="str">
        <f>IFERROR(IF(1650-(SUMIF($AG$3:$AG10,MID($AG$3:$AG$202,1,LEN($AG$3:$AG$202)-4)&amp;" (?)",$AF$3:$AF$202)-$AF10)&gt;=1650,$AF10,IF(1650-(SUMIF($AG$3:$AG10,MID($AG$3:$AG$202,1,LEN($AG$3:$AG$202)-4)&amp;" (?)",$AF$3:$AF$202)-$AF10)&gt;=0,IF($AF10&lt;1650-(SUMIF($AG$3:$AG10,MID($AG$3:$AG$202,1,LEN($AG$3:$AG$202)-4)&amp;" (?)",$AF$3:$AF$202)-$AF10),$AF10,1650-(SUMIF($AG$3:$AG10,MID($AG$3:$AG$202,1,LEN($AG$3:$AG$202)-4)&amp;" (?)",$AF$3:$AF$202)-$AF10)),0)),"")</f>
        <v/>
      </c>
      <c r="AD10" s="123">
        <f>SUM($AC$3:$AC10)</f>
        <v>0</v>
      </c>
      <c r="AE10" s="123" t="str">
        <f>IFERROR(IF(AD10&lt;((COUNTIFS(Personeelslijst!$C$3:$C$202,"*",Personeelslijst!$C$3:$C$202,"&lt;&gt;*(?)")+COUNTIF(Personeelslijst!$C$3:$C$202,"*(1)"))*1.5*220),AC10,IF(AC10-(AD10-((COUNTIFS(Personeelslijst!$C$3:$C$202,"*",Personeelslijst!$C$3:$C$202,"&lt;&gt;*(?)")+COUNTIF(Personeelslijst!$C$3:$C$202,"*(1)"))*1.5*220))&gt;0,AC10-(AD10-((COUNTIFS(Personeelslijst!$C$3:$C$202,"*",Personeelslijst!$C$3:$C$202,"&lt;&gt;*(?)")+COUNTIF(Personeelslijst!$C$3:$C$202,"*(1)"))*1.5*220)),0)),"")</f>
        <v/>
      </c>
      <c r="AF10" s="123" t="str">
        <f>IFERROR(INDEX($M$3:$M$202,MATCH(ROWS($AB$3:$AB10),$AA$3:$AA$202,0),1)+INDEX($P$3:$P$202,MATCH(ROWS($AB$3:$AB10),$AA$3:$AA$202,0),1),"")</f>
        <v/>
      </c>
      <c r="AG10" s="123" t="str">
        <f>INDEX(Personeelslijst!$AA$3:$AA$202,MATCH(ROWS($AB$3:$AB10),$AA$3:$AA$202,0),1)</f>
        <v/>
      </c>
    </row>
    <row r="11" spans="1:33">
      <c r="A11" s="54">
        <f>Personeelslijst!A11</f>
        <v>9</v>
      </c>
      <c r="B11" s="109">
        <f>Personeelslijst!E11</f>
        <v>0</v>
      </c>
      <c r="C11" s="110">
        <f>Personeelslijst!C11</f>
        <v>0</v>
      </c>
      <c r="D11" s="104"/>
      <c r="E11" s="111"/>
      <c r="F11" s="112"/>
      <c r="G11" s="113"/>
      <c r="H11" s="112"/>
      <c r="I11" s="114"/>
      <c r="J11" s="114"/>
      <c r="K11" s="115"/>
      <c r="L11" s="115"/>
      <c r="M11" s="116" t="str">
        <f t="shared" si="0"/>
        <v/>
      </c>
      <c r="N11" s="117" t="str">
        <f t="shared" si="1"/>
        <v/>
      </c>
      <c r="O11" s="116" t="str">
        <f t="shared" si="2"/>
        <v/>
      </c>
      <c r="P11" s="117" t="str">
        <f t="shared" si="3"/>
        <v/>
      </c>
      <c r="Q11" s="116" t="str">
        <f>IFERROR(INDEX($AC$3:$AC$202,MATCH(ROWS($Q$3:Q11),$AB$3:$AB$202,0),1),"")</f>
        <v/>
      </c>
      <c r="R11" s="116" t="str">
        <f>IFERROR(INDEX($AE$3:$AE$202,MATCH(ROWS($R$3:R11),$AB$3:$AB$202,0),1),"")</f>
        <v/>
      </c>
      <c r="S11" s="118"/>
      <c r="T11" s="118"/>
      <c r="U11" s="118"/>
      <c r="V11" s="118"/>
      <c r="W11" s="118"/>
      <c r="X11" s="29"/>
      <c r="Y11" s="29"/>
      <c r="Z11" s="29"/>
      <c r="AA11" s="122">
        <f>IFERROR(RANK(J11,einddatumlijst,1)+COUNTIF($J$3:J11,J11)-1,ROW()-COUNTA($J$3:J11)-2+COUNTA($J$3:$J$202))</f>
        <v>9</v>
      </c>
      <c r="AB11" s="123">
        <f>INDEX($A$3:$A$202,MATCH(ROWS($AB$3:$AB11),$AA$3:$AA$202,0),1)</f>
        <v>9</v>
      </c>
      <c r="AC11" s="122" t="str">
        <f>IFERROR(IF(1650-(SUMIF($AG$3:$AG11,MID($AG$3:$AG$202,1,LEN($AG$3:$AG$202)-4)&amp;" (?)",$AF$3:$AF$202)-$AF11)&gt;=1650,$AF11,IF(1650-(SUMIF($AG$3:$AG11,MID($AG$3:$AG$202,1,LEN($AG$3:$AG$202)-4)&amp;" (?)",$AF$3:$AF$202)-$AF11)&gt;=0,IF($AF11&lt;1650-(SUMIF($AG$3:$AG11,MID($AG$3:$AG$202,1,LEN($AG$3:$AG$202)-4)&amp;" (?)",$AF$3:$AF$202)-$AF11),$AF11,1650-(SUMIF($AG$3:$AG11,MID($AG$3:$AG$202,1,LEN($AG$3:$AG$202)-4)&amp;" (?)",$AF$3:$AF$202)-$AF11)),0)),"")</f>
        <v/>
      </c>
      <c r="AD11" s="123">
        <f>SUM($AC$3:$AC11)</f>
        <v>0</v>
      </c>
      <c r="AE11" s="123" t="str">
        <f>IFERROR(IF(AD11&lt;((COUNTIFS(Personeelslijst!$C$3:$C$202,"*",Personeelslijst!$C$3:$C$202,"&lt;&gt;*(?)")+COUNTIF(Personeelslijst!$C$3:$C$202,"*(1)"))*1.5*220),AC11,IF(AC11-(AD11-((COUNTIFS(Personeelslijst!$C$3:$C$202,"*",Personeelslijst!$C$3:$C$202,"&lt;&gt;*(?)")+COUNTIF(Personeelslijst!$C$3:$C$202,"*(1)"))*1.5*220))&gt;0,AC11-(AD11-((COUNTIFS(Personeelslijst!$C$3:$C$202,"*",Personeelslijst!$C$3:$C$202,"&lt;&gt;*(?)")+COUNTIF(Personeelslijst!$C$3:$C$202,"*(1)"))*1.5*220)),0)),"")</f>
        <v/>
      </c>
      <c r="AF11" s="123" t="str">
        <f>IFERROR(INDEX($M$3:$M$202,MATCH(ROWS($AB$3:$AB11),$AA$3:$AA$202,0),1)+INDEX($P$3:$P$202,MATCH(ROWS($AB$3:$AB11),$AA$3:$AA$202,0),1),"")</f>
        <v/>
      </c>
      <c r="AG11" s="123" t="str">
        <f>INDEX(Personeelslijst!$AA$3:$AA$202,MATCH(ROWS($AB$3:$AB11),$AA$3:$AA$202,0),1)</f>
        <v/>
      </c>
    </row>
    <row r="12" spans="1:33">
      <c r="A12" s="54">
        <f>Personeelslijst!A12</f>
        <v>10</v>
      </c>
      <c r="B12" s="109">
        <f>Personeelslijst!E12</f>
        <v>0</v>
      </c>
      <c r="C12" s="110">
        <f>Personeelslijst!C12</f>
        <v>0</v>
      </c>
      <c r="D12" s="104"/>
      <c r="E12" s="111"/>
      <c r="F12" s="112"/>
      <c r="G12" s="113"/>
      <c r="H12" s="112"/>
      <c r="I12" s="114"/>
      <c r="J12" s="114"/>
      <c r="K12" s="115"/>
      <c r="L12" s="115"/>
      <c r="M12" s="116" t="str">
        <f t="shared" si="0"/>
        <v/>
      </c>
      <c r="N12" s="117" t="str">
        <f t="shared" si="1"/>
        <v/>
      </c>
      <c r="O12" s="116" t="str">
        <f t="shared" si="2"/>
        <v/>
      </c>
      <c r="P12" s="117" t="str">
        <f t="shared" si="3"/>
        <v/>
      </c>
      <c r="Q12" s="116" t="str">
        <f>IFERROR(INDEX($AC$3:$AC$202,MATCH(ROWS($Q$3:Q12),$AB$3:$AB$202,0),1),"")</f>
        <v/>
      </c>
      <c r="R12" s="116" t="str">
        <f>IFERROR(INDEX($AE$3:$AE$202,MATCH(ROWS($R$3:R12),$AB$3:$AB$202,0),1),"")</f>
        <v/>
      </c>
      <c r="S12" s="118"/>
      <c r="T12" s="118"/>
      <c r="U12" s="118"/>
      <c r="V12" s="118"/>
      <c r="W12" s="118"/>
      <c r="X12" s="29"/>
      <c r="Y12" s="29"/>
      <c r="Z12" s="29"/>
      <c r="AA12" s="122">
        <f>IFERROR(RANK(J12,einddatumlijst,1)+COUNTIF($J$3:J12,J12)-1,ROW()-COUNTA($J$3:J12)-2+COUNTA($J$3:$J$202))</f>
        <v>10</v>
      </c>
      <c r="AB12" s="123">
        <f>INDEX($A$3:$A$202,MATCH(ROWS($AB$3:$AB12),$AA$3:$AA$202,0),1)</f>
        <v>10</v>
      </c>
      <c r="AC12" s="122" t="str">
        <f>IFERROR(IF(1650-(SUMIF($AG$3:$AG12,MID($AG$3:$AG$202,1,LEN($AG$3:$AG$202)-4)&amp;" (?)",$AF$3:$AF$202)-$AF12)&gt;=1650,$AF12,IF(1650-(SUMIF($AG$3:$AG12,MID($AG$3:$AG$202,1,LEN($AG$3:$AG$202)-4)&amp;" (?)",$AF$3:$AF$202)-$AF12)&gt;=0,IF($AF12&lt;1650-(SUMIF($AG$3:$AG12,MID($AG$3:$AG$202,1,LEN($AG$3:$AG$202)-4)&amp;" (?)",$AF$3:$AF$202)-$AF12),$AF12,1650-(SUMIF($AG$3:$AG12,MID($AG$3:$AG$202,1,LEN($AG$3:$AG$202)-4)&amp;" (?)",$AF$3:$AF$202)-$AF12)),0)),"")</f>
        <v/>
      </c>
      <c r="AD12" s="123">
        <f>SUM($AC$3:$AC12)</f>
        <v>0</v>
      </c>
      <c r="AE12" s="123" t="str">
        <f>IFERROR(IF(AD12&lt;((COUNTIFS(Personeelslijst!$C$3:$C$202,"*",Personeelslijst!$C$3:$C$202,"&lt;&gt;*(?)")+COUNTIF(Personeelslijst!$C$3:$C$202,"*(1)"))*1.5*220),AC12,IF(AC12-(AD12-((COUNTIFS(Personeelslijst!$C$3:$C$202,"*",Personeelslijst!$C$3:$C$202,"&lt;&gt;*(?)")+COUNTIF(Personeelslijst!$C$3:$C$202,"*(1)"))*1.5*220))&gt;0,AC12-(AD12-((COUNTIFS(Personeelslijst!$C$3:$C$202,"*",Personeelslijst!$C$3:$C$202,"&lt;&gt;*(?)")+COUNTIF(Personeelslijst!$C$3:$C$202,"*(1)"))*1.5*220)),0)),"")</f>
        <v/>
      </c>
      <c r="AF12" s="123" t="str">
        <f>IFERROR(INDEX($M$3:$M$202,MATCH(ROWS($AB$3:$AB12),$AA$3:$AA$202,0),1)+INDEX($P$3:$P$202,MATCH(ROWS($AB$3:$AB12),$AA$3:$AA$202,0),1),"")</f>
        <v/>
      </c>
      <c r="AG12" s="123" t="str">
        <f>INDEX(Personeelslijst!$AA$3:$AA$202,MATCH(ROWS($AB$3:$AB12),$AA$3:$AA$202,0),1)</f>
        <v/>
      </c>
    </row>
    <row r="13" spans="1:33">
      <c r="A13" s="54">
        <f>Personeelslijst!A13</f>
        <v>11</v>
      </c>
      <c r="B13" s="109">
        <f>Personeelslijst!E13</f>
        <v>0</v>
      </c>
      <c r="C13" s="110">
        <f>Personeelslijst!C13</f>
        <v>0</v>
      </c>
      <c r="D13" s="104"/>
      <c r="E13" s="111"/>
      <c r="F13" s="112"/>
      <c r="G13" s="113"/>
      <c r="H13" s="112"/>
      <c r="I13" s="114"/>
      <c r="J13" s="114"/>
      <c r="K13" s="115"/>
      <c r="L13" s="115"/>
      <c r="M13" s="116" t="str">
        <f t="shared" si="0"/>
        <v/>
      </c>
      <c r="N13" s="117" t="str">
        <f t="shared" si="1"/>
        <v/>
      </c>
      <c r="O13" s="116" t="str">
        <f t="shared" si="2"/>
        <v/>
      </c>
      <c r="P13" s="117" t="str">
        <f t="shared" si="3"/>
        <v/>
      </c>
      <c r="Q13" s="116" t="str">
        <f>IFERROR(INDEX($AC$3:$AC$202,MATCH(ROWS($Q$3:Q13),$AB$3:$AB$202,0),1),"")</f>
        <v/>
      </c>
      <c r="R13" s="116" t="str">
        <f>IFERROR(INDEX($AE$3:$AE$202,MATCH(ROWS($R$3:R13),$AB$3:$AB$202,0),1),"")</f>
        <v/>
      </c>
      <c r="S13" s="118"/>
      <c r="T13" s="118"/>
      <c r="U13" s="118"/>
      <c r="V13" s="118"/>
      <c r="W13" s="118"/>
      <c r="X13" s="29"/>
      <c r="Y13" s="29"/>
      <c r="Z13" s="29"/>
      <c r="AA13" s="122">
        <f>IFERROR(RANK(J13,einddatumlijst,1)+COUNTIF($J$3:J13,J13)-1,ROW()-COUNTA($J$3:J13)-2+COUNTA($J$3:$J$202))</f>
        <v>11</v>
      </c>
      <c r="AB13" s="123">
        <f>INDEX($A$3:$A$202,MATCH(ROWS($AB$3:$AB13),$AA$3:$AA$202,0),1)</f>
        <v>11</v>
      </c>
      <c r="AC13" s="122" t="str">
        <f>IFERROR(IF(1650-(SUMIF($AG$3:$AG13,MID($AG$3:$AG$202,1,LEN($AG$3:$AG$202)-4)&amp;" (?)",$AF$3:$AF$202)-$AF13)&gt;=1650,$AF13,IF(1650-(SUMIF($AG$3:$AG13,MID($AG$3:$AG$202,1,LEN($AG$3:$AG$202)-4)&amp;" (?)",$AF$3:$AF$202)-$AF13)&gt;=0,IF($AF13&lt;1650-(SUMIF($AG$3:$AG13,MID($AG$3:$AG$202,1,LEN($AG$3:$AG$202)-4)&amp;" (?)",$AF$3:$AF$202)-$AF13),$AF13,1650-(SUMIF($AG$3:$AG13,MID($AG$3:$AG$202,1,LEN($AG$3:$AG$202)-4)&amp;" (?)",$AF$3:$AF$202)-$AF13)),0)),"")</f>
        <v/>
      </c>
      <c r="AD13" s="123">
        <f>SUM($AC$3:$AC13)</f>
        <v>0</v>
      </c>
      <c r="AE13" s="123" t="str">
        <f>IFERROR(IF(AD13&lt;((COUNTIFS(Personeelslijst!$C$3:$C$202,"*",Personeelslijst!$C$3:$C$202,"&lt;&gt;*(?)")+COUNTIF(Personeelslijst!$C$3:$C$202,"*(1)"))*1.5*220),AC13,IF(AC13-(AD13-((COUNTIFS(Personeelslijst!$C$3:$C$202,"*",Personeelslijst!$C$3:$C$202,"&lt;&gt;*(?)")+COUNTIF(Personeelslijst!$C$3:$C$202,"*(1)"))*1.5*220))&gt;0,AC13-(AD13-((COUNTIFS(Personeelslijst!$C$3:$C$202,"*",Personeelslijst!$C$3:$C$202,"&lt;&gt;*(?)")+COUNTIF(Personeelslijst!$C$3:$C$202,"*(1)"))*1.5*220)),0)),"")</f>
        <v/>
      </c>
      <c r="AF13" s="123" t="str">
        <f>IFERROR(INDEX($M$3:$M$202,MATCH(ROWS($AB$3:$AB13),$AA$3:$AA$202,0),1)+INDEX($P$3:$P$202,MATCH(ROWS($AB$3:$AB13),$AA$3:$AA$202,0),1),"")</f>
        <v/>
      </c>
      <c r="AG13" s="123" t="str">
        <f>INDEX(Personeelslijst!$AA$3:$AA$202,MATCH(ROWS($AB$3:$AB13),$AA$3:$AA$202,0),1)</f>
        <v/>
      </c>
    </row>
    <row r="14" spans="1:33">
      <c r="A14" s="54">
        <f>Personeelslijst!A14</f>
        <v>12</v>
      </c>
      <c r="B14" s="109">
        <f>Personeelslijst!E14</f>
        <v>0</v>
      </c>
      <c r="C14" s="110">
        <f>Personeelslijst!C14</f>
        <v>0</v>
      </c>
      <c r="D14" s="104"/>
      <c r="E14" s="111"/>
      <c r="F14" s="112"/>
      <c r="G14" s="113"/>
      <c r="H14" s="112"/>
      <c r="I14" s="114"/>
      <c r="J14" s="114"/>
      <c r="K14" s="115"/>
      <c r="L14" s="115"/>
      <c r="M14" s="119" t="str">
        <f t="shared" si="0"/>
        <v/>
      </c>
      <c r="N14" s="117" t="str">
        <f t="shared" si="1"/>
        <v/>
      </c>
      <c r="O14" s="116" t="str">
        <f t="shared" si="2"/>
        <v/>
      </c>
      <c r="P14" s="117" t="str">
        <f t="shared" si="3"/>
        <v/>
      </c>
      <c r="Q14" s="116" t="str">
        <f>IFERROR(INDEX($AC$3:$AC$202,MATCH(ROWS($Q$3:Q14),$AB$3:$AB$202,0),1),"")</f>
        <v/>
      </c>
      <c r="R14" s="116" t="str">
        <f>IFERROR(INDEX($AE$3:$AE$202,MATCH(ROWS($R$3:R14),$AB$3:$AB$202,0),1),"")</f>
        <v/>
      </c>
      <c r="S14" s="118"/>
      <c r="T14" s="118"/>
      <c r="U14" s="118"/>
      <c r="V14" s="118"/>
      <c r="W14" s="118"/>
      <c r="X14" s="29"/>
      <c r="Y14" s="29"/>
      <c r="Z14" s="29"/>
      <c r="AA14" s="122">
        <f>IFERROR(RANK(J14,einddatumlijst,1)+COUNTIF($J$3:J14,J14)-1,ROW()-COUNTA($J$3:J14)-2+COUNTA($J$3:$J$202))</f>
        <v>12</v>
      </c>
      <c r="AB14" s="123">
        <f>INDEX($A$3:$A$202,MATCH(ROWS($AB$3:$AB14),$AA$3:$AA$202,0),1)</f>
        <v>12</v>
      </c>
      <c r="AC14" s="122" t="str">
        <f>IFERROR(IF(1650-(SUMIF($AG$3:$AG14,MID($AG$3:$AG$202,1,LEN($AG$3:$AG$202)-4)&amp;" (?)",$AF$3:$AF$202)-$AF14)&gt;=1650,$AF14,IF(1650-(SUMIF($AG$3:$AG14,MID($AG$3:$AG$202,1,LEN($AG$3:$AG$202)-4)&amp;" (?)",$AF$3:$AF$202)-$AF14)&gt;=0,IF($AF14&lt;1650-(SUMIF($AG$3:$AG14,MID($AG$3:$AG$202,1,LEN($AG$3:$AG$202)-4)&amp;" (?)",$AF$3:$AF$202)-$AF14),$AF14,1650-(SUMIF($AG$3:$AG14,MID($AG$3:$AG$202,1,LEN($AG$3:$AG$202)-4)&amp;" (?)",$AF$3:$AF$202)-$AF14)),0)),"")</f>
        <v/>
      </c>
      <c r="AD14" s="123">
        <f>SUM($AC$3:$AC14)</f>
        <v>0</v>
      </c>
      <c r="AE14" s="123" t="str">
        <f>IFERROR(IF(AD14&lt;((COUNTIFS(Personeelslijst!$C$3:$C$202,"*",Personeelslijst!$C$3:$C$202,"&lt;&gt;*(?)")+COUNTIF(Personeelslijst!$C$3:$C$202,"*(1)"))*1.5*220),AC14,IF(AC14-(AD14-((COUNTIFS(Personeelslijst!$C$3:$C$202,"*",Personeelslijst!$C$3:$C$202,"&lt;&gt;*(?)")+COUNTIF(Personeelslijst!$C$3:$C$202,"*(1)"))*1.5*220))&gt;0,AC14-(AD14-((COUNTIFS(Personeelslijst!$C$3:$C$202,"*",Personeelslijst!$C$3:$C$202,"&lt;&gt;*(?)")+COUNTIF(Personeelslijst!$C$3:$C$202,"*(1)"))*1.5*220)),0)),"")</f>
        <v/>
      </c>
      <c r="AF14" s="123" t="str">
        <f>IFERROR(INDEX($M$3:$M$202,MATCH(ROWS($AB$3:$AB14),$AA$3:$AA$202,0),1)+INDEX($P$3:$P$202,MATCH(ROWS($AB$3:$AB14),$AA$3:$AA$202,0),1),"")</f>
        <v/>
      </c>
      <c r="AG14" s="123" t="str">
        <f>INDEX(Personeelslijst!$AA$3:$AA$202,MATCH(ROWS($AB$3:$AB14),$AA$3:$AA$202,0),1)</f>
        <v/>
      </c>
    </row>
    <row r="15" spans="1:33" ht="12" customHeight="1">
      <c r="A15" s="54">
        <f>Personeelslijst!A15</f>
        <v>13</v>
      </c>
      <c r="B15" s="109">
        <f>Personeelslijst!E15</f>
        <v>0</v>
      </c>
      <c r="C15" s="110">
        <f>Personeelslijst!C15</f>
        <v>0</v>
      </c>
      <c r="D15" s="104"/>
      <c r="E15" s="111"/>
      <c r="F15" s="112"/>
      <c r="G15" s="113"/>
      <c r="H15" s="112"/>
      <c r="I15" s="114"/>
      <c r="J15" s="114"/>
      <c r="K15" s="115"/>
      <c r="L15" s="115"/>
      <c r="M15" s="119" t="str">
        <f t="shared" si="0"/>
        <v/>
      </c>
      <c r="N15" s="117" t="str">
        <f t="shared" si="1"/>
        <v/>
      </c>
      <c r="O15" s="116" t="str">
        <f t="shared" si="2"/>
        <v/>
      </c>
      <c r="P15" s="117" t="str">
        <f t="shared" si="3"/>
        <v/>
      </c>
      <c r="Q15" s="116" t="str">
        <f>IFERROR(INDEX($AC$3:$AC$202,MATCH(ROWS($Q$3:Q15),$AB$3:$AB$202,0),1),"")</f>
        <v/>
      </c>
      <c r="R15" s="116" t="str">
        <f>IFERROR(INDEX($AE$3:$AE$202,MATCH(ROWS($R$3:R15),$AB$3:$AB$202,0),1),"")</f>
        <v/>
      </c>
      <c r="S15" s="118"/>
      <c r="T15" s="118"/>
      <c r="U15" s="118"/>
      <c r="V15" s="118"/>
      <c r="W15" s="118"/>
      <c r="X15" s="29"/>
      <c r="Y15" s="29"/>
      <c r="Z15" s="29"/>
      <c r="AA15" s="122">
        <f>IFERROR(RANK(J15,einddatumlijst,1)+COUNTIF($J$3:J15,J15)-1,ROW()-COUNTA($J$3:J15)-2+COUNTA($J$3:$J$202))</f>
        <v>13</v>
      </c>
      <c r="AB15" s="123">
        <f>INDEX($A$3:$A$202,MATCH(ROWS($AB$3:$AB15),$AA$3:$AA$202,0),1)</f>
        <v>13</v>
      </c>
      <c r="AC15" s="122" t="str">
        <f>IFERROR(IF(1650-(SUMIF($AG$3:$AG15,MID($AG$3:$AG$202,1,LEN($AG$3:$AG$202)-4)&amp;" (?)",$AF$3:$AF$202)-$AF15)&gt;=1650,$AF15,IF(1650-(SUMIF($AG$3:$AG15,MID($AG$3:$AG$202,1,LEN($AG$3:$AG$202)-4)&amp;" (?)",$AF$3:$AF$202)-$AF15)&gt;=0,IF($AF15&lt;1650-(SUMIF($AG$3:$AG15,MID($AG$3:$AG$202,1,LEN($AG$3:$AG$202)-4)&amp;" (?)",$AF$3:$AF$202)-$AF15),$AF15,1650-(SUMIF($AG$3:$AG15,MID($AG$3:$AG$202,1,LEN($AG$3:$AG$202)-4)&amp;" (?)",$AF$3:$AF$202)-$AF15)),0)),"")</f>
        <v/>
      </c>
      <c r="AD15" s="123">
        <f>SUM($AC$3:$AC15)</f>
        <v>0</v>
      </c>
      <c r="AE15" s="123" t="str">
        <f>IFERROR(IF(AD15&lt;((COUNTIFS(Personeelslijst!$C$3:$C$202,"*",Personeelslijst!$C$3:$C$202,"&lt;&gt;*(?)")+COUNTIF(Personeelslijst!$C$3:$C$202,"*(1)"))*1.5*220),AC15,IF(AC15-(AD15-((COUNTIFS(Personeelslijst!$C$3:$C$202,"*",Personeelslijst!$C$3:$C$202,"&lt;&gt;*(?)")+COUNTIF(Personeelslijst!$C$3:$C$202,"*(1)"))*1.5*220))&gt;0,AC15-(AD15-((COUNTIFS(Personeelslijst!$C$3:$C$202,"*",Personeelslijst!$C$3:$C$202,"&lt;&gt;*(?)")+COUNTIF(Personeelslijst!$C$3:$C$202,"*(1)"))*1.5*220)),0)),"")</f>
        <v/>
      </c>
      <c r="AF15" s="123" t="str">
        <f>IFERROR(INDEX($M$3:$M$202,MATCH(ROWS($AB$3:$AB15),$AA$3:$AA$202,0),1)+INDEX($P$3:$P$202,MATCH(ROWS($AB$3:$AB15),$AA$3:$AA$202,0),1),"")</f>
        <v/>
      </c>
      <c r="AG15" s="123" t="str">
        <f>INDEX(Personeelslijst!$AA$3:$AA$202,MATCH(ROWS($AB$3:$AB15),$AA$3:$AA$202,0),1)</f>
        <v/>
      </c>
    </row>
    <row r="16" spans="1:33">
      <c r="A16" s="54">
        <f>Personeelslijst!A16</f>
        <v>14</v>
      </c>
      <c r="B16" s="109">
        <f>Personeelslijst!E16</f>
        <v>0</v>
      </c>
      <c r="C16" s="110">
        <f>Personeelslijst!C16</f>
        <v>0</v>
      </c>
      <c r="D16" s="104"/>
      <c r="E16" s="111"/>
      <c r="F16" s="112"/>
      <c r="G16" s="113"/>
      <c r="H16" s="112"/>
      <c r="I16" s="114"/>
      <c r="J16" s="114"/>
      <c r="K16" s="115"/>
      <c r="L16" s="115"/>
      <c r="M16" s="119" t="str">
        <f t="shared" si="0"/>
        <v/>
      </c>
      <c r="N16" s="117" t="str">
        <f t="shared" si="1"/>
        <v/>
      </c>
      <c r="O16" s="116" t="str">
        <f t="shared" si="2"/>
        <v/>
      </c>
      <c r="P16" s="117" t="str">
        <f t="shared" si="3"/>
        <v/>
      </c>
      <c r="Q16" s="116" t="str">
        <f>IFERROR(INDEX($AC$3:$AC$202,MATCH(ROWS($Q$3:Q16),$AB$3:$AB$202,0),1),"")</f>
        <v/>
      </c>
      <c r="R16" s="116" t="str">
        <f>IFERROR(INDEX($AE$3:$AE$202,MATCH(ROWS($R$3:R16),$AB$3:$AB$202,0),1),"")</f>
        <v/>
      </c>
      <c r="S16" s="118"/>
      <c r="T16" s="118"/>
      <c r="U16" s="118"/>
      <c r="V16" s="118"/>
      <c r="W16" s="118"/>
      <c r="X16" s="29"/>
      <c r="Y16" s="29"/>
      <c r="Z16" s="29"/>
      <c r="AA16" s="122">
        <f>IFERROR(RANK(J16,einddatumlijst,1)+COUNTIF($J$3:J16,J16)-1,ROW()-COUNTA($J$3:J16)-2+COUNTA($J$3:$J$202))</f>
        <v>14</v>
      </c>
      <c r="AB16" s="123">
        <f>INDEX($A$3:$A$202,MATCH(ROWS($AB$3:$AB16),$AA$3:$AA$202,0),1)</f>
        <v>14</v>
      </c>
      <c r="AC16" s="122" t="str">
        <f>IFERROR(IF(1650-(SUMIF($AG$3:$AG16,MID($AG$3:$AG$202,1,LEN($AG$3:$AG$202)-4)&amp;" (?)",$AF$3:$AF$202)-$AF16)&gt;=1650,$AF16,IF(1650-(SUMIF($AG$3:$AG16,MID($AG$3:$AG$202,1,LEN($AG$3:$AG$202)-4)&amp;" (?)",$AF$3:$AF$202)-$AF16)&gt;=0,IF($AF16&lt;1650-(SUMIF($AG$3:$AG16,MID($AG$3:$AG$202,1,LEN($AG$3:$AG$202)-4)&amp;" (?)",$AF$3:$AF$202)-$AF16),$AF16,1650-(SUMIF($AG$3:$AG16,MID($AG$3:$AG$202,1,LEN($AG$3:$AG$202)-4)&amp;" (?)",$AF$3:$AF$202)-$AF16)),0)),"")</f>
        <v/>
      </c>
      <c r="AD16" s="123">
        <f>SUM($AC$3:$AC16)</f>
        <v>0</v>
      </c>
      <c r="AE16" s="123" t="str">
        <f>IFERROR(IF(AD16&lt;((COUNTIFS(Personeelslijst!$C$3:$C$202,"*",Personeelslijst!$C$3:$C$202,"&lt;&gt;*(?)")+COUNTIF(Personeelslijst!$C$3:$C$202,"*(1)"))*1.5*220),AC16,IF(AC16-(AD16-((COUNTIFS(Personeelslijst!$C$3:$C$202,"*",Personeelslijst!$C$3:$C$202,"&lt;&gt;*(?)")+COUNTIF(Personeelslijst!$C$3:$C$202,"*(1)"))*1.5*220))&gt;0,AC16-(AD16-((COUNTIFS(Personeelslijst!$C$3:$C$202,"*",Personeelslijst!$C$3:$C$202,"&lt;&gt;*(?)")+COUNTIF(Personeelslijst!$C$3:$C$202,"*(1)"))*1.5*220)),0)),"")</f>
        <v/>
      </c>
      <c r="AF16" s="123" t="str">
        <f>IFERROR(INDEX($M$3:$M$202,MATCH(ROWS($AB$3:$AB16),$AA$3:$AA$202,0),1)+INDEX($P$3:$P$202,MATCH(ROWS($AB$3:$AB16),$AA$3:$AA$202,0),1),"")</f>
        <v/>
      </c>
      <c r="AG16" s="123" t="str">
        <f>INDEX(Personeelslijst!$AA$3:$AA$202,MATCH(ROWS($AB$3:$AB16),$AA$3:$AA$202,0),1)</f>
        <v/>
      </c>
    </row>
    <row r="17" spans="1:33">
      <c r="A17" s="54">
        <f>Personeelslijst!A17</f>
        <v>15</v>
      </c>
      <c r="B17" s="109">
        <f>Personeelslijst!E17</f>
        <v>0</v>
      </c>
      <c r="C17" s="110">
        <f>Personeelslijst!C17</f>
        <v>0</v>
      </c>
      <c r="D17" s="104"/>
      <c r="E17" s="111"/>
      <c r="F17" s="112"/>
      <c r="G17" s="113"/>
      <c r="H17" s="112"/>
      <c r="I17" s="114"/>
      <c r="J17" s="114"/>
      <c r="K17" s="115"/>
      <c r="L17" s="115"/>
      <c r="M17" s="119" t="str">
        <f t="shared" si="0"/>
        <v/>
      </c>
      <c r="N17" s="117" t="str">
        <f t="shared" si="1"/>
        <v/>
      </c>
      <c r="O17" s="116" t="str">
        <f t="shared" si="2"/>
        <v/>
      </c>
      <c r="P17" s="117" t="str">
        <f t="shared" si="3"/>
        <v/>
      </c>
      <c r="Q17" s="116" t="str">
        <f>IFERROR(INDEX($AC$3:$AC$202,MATCH(ROWS($Q$3:Q17),$AB$3:$AB$202,0),1),"")</f>
        <v/>
      </c>
      <c r="R17" s="116" t="str">
        <f>IFERROR(INDEX($AE$3:$AE$202,MATCH(ROWS($R$3:R17),$AB$3:$AB$202,0),1),"")</f>
        <v/>
      </c>
      <c r="S17" s="118"/>
      <c r="T17" s="118"/>
      <c r="U17" s="118"/>
      <c r="V17" s="118"/>
      <c r="W17" s="118"/>
      <c r="X17" s="29"/>
      <c r="Y17" s="29"/>
      <c r="Z17" s="29"/>
      <c r="AA17" s="122">
        <f>IFERROR(RANK(J17,einddatumlijst,1)+COUNTIF($J$3:J17,J17)-1,ROW()-COUNTA($J$3:J17)-2+COUNTA($J$3:$J$202))</f>
        <v>15</v>
      </c>
      <c r="AB17" s="123">
        <f>INDEX($A$3:$A$202,MATCH(ROWS($AB$3:$AB17),$AA$3:$AA$202,0),1)</f>
        <v>15</v>
      </c>
      <c r="AC17" s="122" t="str">
        <f>IFERROR(IF(1650-(SUMIF($AG$3:$AG17,MID($AG$3:$AG$202,1,LEN($AG$3:$AG$202)-4)&amp;" (?)",$AF$3:$AF$202)-$AF17)&gt;=1650,$AF17,IF(1650-(SUMIF($AG$3:$AG17,MID($AG$3:$AG$202,1,LEN($AG$3:$AG$202)-4)&amp;" (?)",$AF$3:$AF$202)-$AF17)&gt;=0,IF($AF17&lt;1650-(SUMIF($AG$3:$AG17,MID($AG$3:$AG$202,1,LEN($AG$3:$AG$202)-4)&amp;" (?)",$AF$3:$AF$202)-$AF17),$AF17,1650-(SUMIF($AG$3:$AG17,MID($AG$3:$AG$202,1,LEN($AG$3:$AG$202)-4)&amp;" (?)",$AF$3:$AF$202)-$AF17)),0)),"")</f>
        <v/>
      </c>
      <c r="AD17" s="123">
        <f>SUM($AC$3:$AC17)</f>
        <v>0</v>
      </c>
      <c r="AE17" s="123" t="str">
        <f>IFERROR(IF(AD17&lt;((COUNTIFS(Personeelslijst!$C$3:$C$202,"*",Personeelslijst!$C$3:$C$202,"&lt;&gt;*(?)")+COUNTIF(Personeelslijst!$C$3:$C$202,"*(1)"))*1.5*220),AC17,IF(AC17-(AD17-((COUNTIFS(Personeelslijst!$C$3:$C$202,"*",Personeelslijst!$C$3:$C$202,"&lt;&gt;*(?)")+COUNTIF(Personeelslijst!$C$3:$C$202,"*(1)"))*1.5*220))&gt;0,AC17-(AD17-((COUNTIFS(Personeelslijst!$C$3:$C$202,"*",Personeelslijst!$C$3:$C$202,"&lt;&gt;*(?)")+COUNTIF(Personeelslijst!$C$3:$C$202,"*(1)"))*1.5*220)),0)),"")</f>
        <v/>
      </c>
      <c r="AF17" s="123" t="str">
        <f>IFERROR(INDEX($M$3:$M$202,MATCH(ROWS($AB$3:$AB17),$AA$3:$AA$202,0),1)+INDEX($P$3:$P$202,MATCH(ROWS($AB$3:$AB17),$AA$3:$AA$202,0),1),"")</f>
        <v/>
      </c>
      <c r="AG17" s="123" t="str">
        <f>INDEX(Personeelslijst!$AA$3:$AA$202,MATCH(ROWS($AB$3:$AB17),$AA$3:$AA$202,0),1)</f>
        <v/>
      </c>
    </row>
    <row r="18" spans="1:33" ht="12.75" customHeight="1">
      <c r="A18" s="54">
        <f>Personeelslijst!A18</f>
        <v>16</v>
      </c>
      <c r="B18" s="109">
        <f>Personeelslijst!E18</f>
        <v>0</v>
      </c>
      <c r="C18" s="110">
        <f>Personeelslijst!C18</f>
        <v>0</v>
      </c>
      <c r="D18" s="104"/>
      <c r="E18" s="111"/>
      <c r="F18" s="112"/>
      <c r="G18" s="113"/>
      <c r="H18" s="112"/>
      <c r="I18" s="114"/>
      <c r="J18" s="114"/>
      <c r="K18" s="115"/>
      <c r="L18" s="115"/>
      <c r="M18" s="119" t="str">
        <f t="shared" si="0"/>
        <v/>
      </c>
      <c r="N18" s="117" t="str">
        <f t="shared" si="1"/>
        <v/>
      </c>
      <c r="O18" s="116" t="str">
        <f t="shared" si="2"/>
        <v/>
      </c>
      <c r="P18" s="117" t="str">
        <f t="shared" si="3"/>
        <v/>
      </c>
      <c r="Q18" s="116" t="str">
        <f>IFERROR(INDEX($AC$3:$AC$202,MATCH(ROWS($Q$3:Q18),$AB$3:$AB$202,0),1),"")</f>
        <v/>
      </c>
      <c r="R18" s="116" t="str">
        <f>IFERROR(INDEX($AE$3:$AE$202,MATCH(ROWS($R$3:R18),$AB$3:$AB$202,0),1),"")</f>
        <v/>
      </c>
      <c r="S18" s="118"/>
      <c r="T18" s="118"/>
      <c r="U18" s="118"/>
      <c r="V18" s="118"/>
      <c r="W18" s="118"/>
      <c r="X18" s="29"/>
      <c r="Y18" s="29"/>
      <c r="Z18" s="29"/>
      <c r="AA18" s="122">
        <f>IFERROR(RANK(J18,einddatumlijst,1)+COUNTIF($J$3:J18,J18)-1,ROW()-COUNTA($J$3:J18)-2+COUNTA($J$3:$J$202))</f>
        <v>16</v>
      </c>
      <c r="AB18" s="123">
        <f>INDEX($A$3:$A$202,MATCH(ROWS($AB$3:$AB18),$AA$3:$AA$202,0),1)</f>
        <v>16</v>
      </c>
      <c r="AC18" s="122" t="str">
        <f>IFERROR(IF(1650-(SUMIF($AG$3:$AG18,MID($AG$3:$AG$202,1,LEN($AG$3:$AG$202)-4)&amp;" (?)",$AF$3:$AF$202)-$AF18)&gt;=1650,$AF18,IF(1650-(SUMIF($AG$3:$AG18,MID($AG$3:$AG$202,1,LEN($AG$3:$AG$202)-4)&amp;" (?)",$AF$3:$AF$202)-$AF18)&gt;=0,IF($AF18&lt;1650-(SUMIF($AG$3:$AG18,MID($AG$3:$AG$202,1,LEN($AG$3:$AG$202)-4)&amp;" (?)",$AF$3:$AF$202)-$AF18),$AF18,1650-(SUMIF($AG$3:$AG18,MID($AG$3:$AG$202,1,LEN($AG$3:$AG$202)-4)&amp;" (?)",$AF$3:$AF$202)-$AF18)),0)),"")</f>
        <v/>
      </c>
      <c r="AD18" s="123">
        <f>SUM($AC$3:$AC18)</f>
        <v>0</v>
      </c>
      <c r="AE18" s="123" t="str">
        <f>IFERROR(IF(AD18&lt;((COUNTIFS(Personeelslijst!$C$3:$C$202,"*",Personeelslijst!$C$3:$C$202,"&lt;&gt;*(?)")+COUNTIF(Personeelslijst!$C$3:$C$202,"*(1)"))*1.5*220),AC18,IF(AC18-(AD18-((COUNTIFS(Personeelslijst!$C$3:$C$202,"*",Personeelslijst!$C$3:$C$202,"&lt;&gt;*(?)")+COUNTIF(Personeelslijst!$C$3:$C$202,"*(1)"))*1.5*220))&gt;0,AC18-(AD18-((COUNTIFS(Personeelslijst!$C$3:$C$202,"*",Personeelslijst!$C$3:$C$202,"&lt;&gt;*(?)")+COUNTIF(Personeelslijst!$C$3:$C$202,"*(1)"))*1.5*220)),0)),"")</f>
        <v/>
      </c>
      <c r="AF18" s="123" t="str">
        <f>IFERROR(INDEX($M$3:$M$202,MATCH(ROWS($AB$3:$AB18),$AA$3:$AA$202,0),1)+INDEX($P$3:$P$202,MATCH(ROWS($AB$3:$AB18),$AA$3:$AA$202,0),1),"")</f>
        <v/>
      </c>
      <c r="AG18" s="123" t="str">
        <f>INDEX(Personeelslijst!$AA$3:$AA$202,MATCH(ROWS($AB$3:$AB18),$AA$3:$AA$202,0),1)</f>
        <v/>
      </c>
    </row>
    <row r="19" spans="1:33">
      <c r="A19" s="54">
        <f>Personeelslijst!A19</f>
        <v>17</v>
      </c>
      <c r="B19" s="109">
        <f>Personeelslijst!E19</f>
        <v>0</v>
      </c>
      <c r="C19" s="110">
        <f>Personeelslijst!C19</f>
        <v>0</v>
      </c>
      <c r="D19" s="104"/>
      <c r="E19" s="111"/>
      <c r="F19" s="112"/>
      <c r="G19" s="113"/>
      <c r="H19" s="112"/>
      <c r="I19" s="114"/>
      <c r="J19" s="114"/>
      <c r="K19" s="115"/>
      <c r="L19" s="115"/>
      <c r="M19" s="119" t="str">
        <f t="shared" si="0"/>
        <v/>
      </c>
      <c r="N19" s="117" t="str">
        <f t="shared" si="1"/>
        <v/>
      </c>
      <c r="O19" s="116" t="str">
        <f t="shared" si="2"/>
        <v/>
      </c>
      <c r="P19" s="117" t="str">
        <f t="shared" si="3"/>
        <v/>
      </c>
      <c r="Q19" s="116" t="str">
        <f>IFERROR(INDEX($AC$3:$AC$202,MATCH(ROWS($Q$3:Q19),$AB$3:$AB$202,0),1),"")</f>
        <v/>
      </c>
      <c r="R19" s="116" t="str">
        <f>IFERROR(INDEX($AE$3:$AE$202,MATCH(ROWS($R$3:R19),$AB$3:$AB$202,0),1),"")</f>
        <v/>
      </c>
      <c r="S19" s="118"/>
      <c r="T19" s="118"/>
      <c r="U19" s="118"/>
      <c r="V19" s="118"/>
      <c r="W19" s="118"/>
      <c r="X19" s="29"/>
      <c r="Y19" s="29"/>
      <c r="Z19" s="29"/>
      <c r="AA19" s="122">
        <f>IFERROR(RANK(J19,einddatumlijst,1)+COUNTIF($J$3:J19,J19)-1,ROW()-COUNTA($J$3:J19)-2+COUNTA($J$3:$J$202))</f>
        <v>17</v>
      </c>
      <c r="AB19" s="123">
        <f>INDEX($A$3:$A$202,MATCH(ROWS($AB$3:$AB19),$AA$3:$AA$202,0),1)</f>
        <v>17</v>
      </c>
      <c r="AC19" s="122" t="str">
        <f>IFERROR(IF(1650-(SUMIF($AG$3:$AG19,MID($AG$3:$AG$202,1,LEN($AG$3:$AG$202)-4)&amp;" (?)",$AF$3:$AF$202)-$AF19)&gt;=1650,$AF19,IF(1650-(SUMIF($AG$3:$AG19,MID($AG$3:$AG$202,1,LEN($AG$3:$AG$202)-4)&amp;" (?)",$AF$3:$AF$202)-$AF19)&gt;=0,IF($AF19&lt;1650-(SUMIF($AG$3:$AG19,MID($AG$3:$AG$202,1,LEN($AG$3:$AG$202)-4)&amp;" (?)",$AF$3:$AF$202)-$AF19),$AF19,1650-(SUMIF($AG$3:$AG19,MID($AG$3:$AG$202,1,LEN($AG$3:$AG$202)-4)&amp;" (?)",$AF$3:$AF$202)-$AF19)),0)),"")</f>
        <v/>
      </c>
      <c r="AD19" s="123">
        <f>SUM($AC$3:$AC19)</f>
        <v>0</v>
      </c>
      <c r="AE19" s="123" t="str">
        <f>IFERROR(IF(AD19&lt;((COUNTIFS(Personeelslijst!$C$3:$C$202,"*",Personeelslijst!$C$3:$C$202,"&lt;&gt;*(?)")+COUNTIF(Personeelslijst!$C$3:$C$202,"*(1)"))*1.5*220),AC19,IF(AC19-(AD19-((COUNTIFS(Personeelslijst!$C$3:$C$202,"*",Personeelslijst!$C$3:$C$202,"&lt;&gt;*(?)")+COUNTIF(Personeelslijst!$C$3:$C$202,"*(1)"))*1.5*220))&gt;0,AC19-(AD19-((COUNTIFS(Personeelslijst!$C$3:$C$202,"*",Personeelslijst!$C$3:$C$202,"&lt;&gt;*(?)")+COUNTIF(Personeelslijst!$C$3:$C$202,"*(1)"))*1.5*220)),0)),"")</f>
        <v/>
      </c>
      <c r="AF19" s="123" t="str">
        <f>IFERROR(INDEX($M$3:$M$202,MATCH(ROWS($AB$3:$AB19),$AA$3:$AA$202,0),1)+INDEX($P$3:$P$202,MATCH(ROWS($AB$3:$AB19),$AA$3:$AA$202,0),1),"")</f>
        <v/>
      </c>
      <c r="AG19" s="123" t="str">
        <f>INDEX(Personeelslijst!$AA$3:$AA$202,MATCH(ROWS($AB$3:$AB19),$AA$3:$AA$202,0),1)</f>
        <v/>
      </c>
    </row>
    <row r="20" spans="1:33">
      <c r="A20" s="54">
        <f>Personeelslijst!A20</f>
        <v>18</v>
      </c>
      <c r="B20" s="109">
        <f>Personeelslijst!E20</f>
        <v>0</v>
      </c>
      <c r="C20" s="110">
        <f>Personeelslijst!C20</f>
        <v>0</v>
      </c>
      <c r="D20" s="104"/>
      <c r="E20" s="111"/>
      <c r="F20" s="112"/>
      <c r="G20" s="113"/>
      <c r="H20" s="112"/>
      <c r="I20" s="114"/>
      <c r="J20" s="114"/>
      <c r="K20" s="115"/>
      <c r="L20" s="115"/>
      <c r="M20" s="119" t="str">
        <f t="shared" si="0"/>
        <v/>
      </c>
      <c r="N20" s="117" t="str">
        <f t="shared" si="1"/>
        <v/>
      </c>
      <c r="O20" s="116" t="str">
        <f t="shared" si="2"/>
        <v/>
      </c>
      <c r="P20" s="117" t="str">
        <f t="shared" si="3"/>
        <v/>
      </c>
      <c r="Q20" s="116" t="str">
        <f>IFERROR(INDEX($AC$3:$AC$202,MATCH(ROWS($Q$3:Q20),$AB$3:$AB$202,0),1),"")</f>
        <v/>
      </c>
      <c r="R20" s="116" t="str">
        <f>IFERROR(INDEX($AE$3:$AE$202,MATCH(ROWS($R$3:R20),$AB$3:$AB$202,0),1),"")</f>
        <v/>
      </c>
      <c r="S20" s="118"/>
      <c r="T20" s="118"/>
      <c r="U20" s="118"/>
      <c r="V20" s="118"/>
      <c r="W20" s="118"/>
      <c r="X20" s="29"/>
      <c r="Y20" s="29"/>
      <c r="Z20" s="29"/>
      <c r="AA20" s="122">
        <f>IFERROR(RANK(J20,einddatumlijst,1)+COUNTIF($J$3:J20,J20)-1,ROW()-COUNTA($J$3:J20)-2+COUNTA($J$3:$J$202))</f>
        <v>18</v>
      </c>
      <c r="AB20" s="123">
        <f>INDEX($A$3:$A$202,MATCH(ROWS($AB$3:$AB20),$AA$3:$AA$202,0),1)</f>
        <v>18</v>
      </c>
      <c r="AC20" s="122" t="str">
        <f>IFERROR(IF(1650-(SUMIF($AG$3:$AG20,MID($AG$3:$AG$202,1,LEN($AG$3:$AG$202)-4)&amp;" (?)",$AF$3:$AF$202)-$AF20)&gt;=1650,$AF20,IF(1650-(SUMIF($AG$3:$AG20,MID($AG$3:$AG$202,1,LEN($AG$3:$AG$202)-4)&amp;" (?)",$AF$3:$AF$202)-$AF20)&gt;=0,IF($AF20&lt;1650-(SUMIF($AG$3:$AG20,MID($AG$3:$AG$202,1,LEN($AG$3:$AG$202)-4)&amp;" (?)",$AF$3:$AF$202)-$AF20),$AF20,1650-(SUMIF($AG$3:$AG20,MID($AG$3:$AG$202,1,LEN($AG$3:$AG$202)-4)&amp;" (?)",$AF$3:$AF$202)-$AF20)),0)),"")</f>
        <v/>
      </c>
      <c r="AD20" s="123">
        <f>SUM($AC$3:$AC20)</f>
        <v>0</v>
      </c>
      <c r="AE20" s="123" t="str">
        <f>IFERROR(IF(AD20&lt;((COUNTIFS(Personeelslijst!$C$3:$C$202,"*",Personeelslijst!$C$3:$C$202,"&lt;&gt;*(?)")+COUNTIF(Personeelslijst!$C$3:$C$202,"*(1)"))*1.5*220),AC20,IF(AC20-(AD20-((COUNTIFS(Personeelslijst!$C$3:$C$202,"*",Personeelslijst!$C$3:$C$202,"&lt;&gt;*(?)")+COUNTIF(Personeelslijst!$C$3:$C$202,"*(1)"))*1.5*220))&gt;0,AC20-(AD20-((COUNTIFS(Personeelslijst!$C$3:$C$202,"*",Personeelslijst!$C$3:$C$202,"&lt;&gt;*(?)")+COUNTIF(Personeelslijst!$C$3:$C$202,"*(1)"))*1.5*220)),0)),"")</f>
        <v/>
      </c>
      <c r="AF20" s="123" t="str">
        <f>IFERROR(INDEX($M$3:$M$202,MATCH(ROWS($AB$3:$AB20),$AA$3:$AA$202,0),1)+INDEX($P$3:$P$202,MATCH(ROWS($AB$3:$AB20),$AA$3:$AA$202,0),1),"")</f>
        <v/>
      </c>
      <c r="AG20" s="123" t="str">
        <f>INDEX(Personeelslijst!$AA$3:$AA$202,MATCH(ROWS($AB$3:$AB20),$AA$3:$AA$202,0),1)</f>
        <v/>
      </c>
    </row>
    <row r="21" spans="1:33">
      <c r="A21" s="54">
        <f>Personeelslijst!A21</f>
        <v>19</v>
      </c>
      <c r="B21" s="109">
        <f>Personeelslijst!E21</f>
        <v>0</v>
      </c>
      <c r="C21" s="110">
        <f>Personeelslijst!C21</f>
        <v>0</v>
      </c>
      <c r="D21" s="104"/>
      <c r="E21" s="111"/>
      <c r="F21" s="112"/>
      <c r="G21" s="113"/>
      <c r="H21" s="112"/>
      <c r="I21" s="114"/>
      <c r="J21" s="114"/>
      <c r="K21" s="115"/>
      <c r="L21" s="115"/>
      <c r="M21" s="119" t="str">
        <f t="shared" si="0"/>
        <v/>
      </c>
      <c r="N21" s="117" t="str">
        <f t="shared" si="1"/>
        <v/>
      </c>
      <c r="O21" s="116" t="str">
        <f t="shared" si="2"/>
        <v/>
      </c>
      <c r="P21" s="117" t="str">
        <f t="shared" si="3"/>
        <v/>
      </c>
      <c r="Q21" s="116" t="str">
        <f>IFERROR(INDEX($AC$3:$AC$202,MATCH(ROWS($Q$3:Q21),$AB$3:$AB$202,0),1),"")</f>
        <v/>
      </c>
      <c r="R21" s="116" t="str">
        <f>IFERROR(INDEX($AE$3:$AE$202,MATCH(ROWS($R$3:R21),$AB$3:$AB$202,0),1),"")</f>
        <v/>
      </c>
      <c r="S21" s="118"/>
      <c r="T21" s="118"/>
      <c r="U21" s="118"/>
      <c r="V21" s="118"/>
      <c r="W21" s="118"/>
      <c r="X21" s="29"/>
      <c r="Y21" s="29"/>
      <c r="Z21" s="29"/>
      <c r="AA21" s="122">
        <f>IFERROR(RANK(J21,einddatumlijst,1)+COUNTIF($J$3:J21,J21)-1,ROW()-COUNTA($J$3:J21)-2+COUNTA($J$3:$J$202))</f>
        <v>19</v>
      </c>
      <c r="AB21" s="123">
        <f>INDEX($A$3:$A$202,MATCH(ROWS($AB$3:$AB21),$AA$3:$AA$202,0),1)</f>
        <v>19</v>
      </c>
      <c r="AC21" s="122" t="str">
        <f>IFERROR(IF(1650-(SUMIF($AG$3:$AG21,MID($AG$3:$AG$202,1,LEN($AG$3:$AG$202)-4)&amp;" (?)",$AF$3:$AF$202)-$AF21)&gt;=1650,$AF21,IF(1650-(SUMIF($AG$3:$AG21,MID($AG$3:$AG$202,1,LEN($AG$3:$AG$202)-4)&amp;" (?)",$AF$3:$AF$202)-$AF21)&gt;=0,IF($AF21&lt;1650-(SUMIF($AG$3:$AG21,MID($AG$3:$AG$202,1,LEN($AG$3:$AG$202)-4)&amp;" (?)",$AF$3:$AF$202)-$AF21),$AF21,1650-(SUMIF($AG$3:$AG21,MID($AG$3:$AG$202,1,LEN($AG$3:$AG$202)-4)&amp;" (?)",$AF$3:$AF$202)-$AF21)),0)),"")</f>
        <v/>
      </c>
      <c r="AD21" s="123">
        <f>SUM($AC$3:$AC21)</f>
        <v>0</v>
      </c>
      <c r="AE21" s="123" t="str">
        <f>IFERROR(IF(AD21&lt;((COUNTIFS(Personeelslijst!$C$3:$C$202,"*",Personeelslijst!$C$3:$C$202,"&lt;&gt;*(?)")+COUNTIF(Personeelslijst!$C$3:$C$202,"*(1)"))*1.5*220),AC21,IF(AC21-(AD21-((COUNTIFS(Personeelslijst!$C$3:$C$202,"*",Personeelslijst!$C$3:$C$202,"&lt;&gt;*(?)")+COUNTIF(Personeelslijst!$C$3:$C$202,"*(1)"))*1.5*220))&gt;0,AC21-(AD21-((COUNTIFS(Personeelslijst!$C$3:$C$202,"*",Personeelslijst!$C$3:$C$202,"&lt;&gt;*(?)")+COUNTIF(Personeelslijst!$C$3:$C$202,"*(1)"))*1.5*220)),0)),"")</f>
        <v/>
      </c>
      <c r="AF21" s="123" t="str">
        <f>IFERROR(INDEX($M$3:$M$202,MATCH(ROWS($AB$3:$AB21),$AA$3:$AA$202,0),1)+INDEX($P$3:$P$202,MATCH(ROWS($AB$3:$AB21),$AA$3:$AA$202,0),1),"")</f>
        <v/>
      </c>
      <c r="AG21" s="123" t="str">
        <f>INDEX(Personeelslijst!$AA$3:$AA$202,MATCH(ROWS($AB$3:$AB21),$AA$3:$AA$202,0),1)</f>
        <v/>
      </c>
    </row>
    <row r="22" spans="1:33">
      <c r="A22" s="54">
        <f>Personeelslijst!A22</f>
        <v>20</v>
      </c>
      <c r="B22" s="109">
        <f>Personeelslijst!E22</f>
        <v>0</v>
      </c>
      <c r="C22" s="110">
        <f>Personeelslijst!C22</f>
        <v>0</v>
      </c>
      <c r="D22" s="104"/>
      <c r="E22" s="111"/>
      <c r="F22" s="112"/>
      <c r="G22" s="113"/>
      <c r="H22" s="112"/>
      <c r="I22" s="114"/>
      <c r="J22" s="114"/>
      <c r="K22" s="115"/>
      <c r="L22" s="115"/>
      <c r="M22" s="119" t="str">
        <f t="shared" si="0"/>
        <v/>
      </c>
      <c r="N22" s="117" t="str">
        <f t="shared" si="1"/>
        <v/>
      </c>
      <c r="O22" s="116" t="str">
        <f t="shared" si="2"/>
        <v/>
      </c>
      <c r="P22" s="117" t="str">
        <f t="shared" si="3"/>
        <v/>
      </c>
      <c r="Q22" s="116" t="str">
        <f>IFERROR(INDEX($AC$3:$AC$202,MATCH(ROWS($Q$3:Q22),$AB$3:$AB$202,0),1),"")</f>
        <v/>
      </c>
      <c r="R22" s="116" t="str">
        <f>IFERROR(INDEX($AE$3:$AE$202,MATCH(ROWS($R$3:R22),$AB$3:$AB$202,0),1),"")</f>
        <v/>
      </c>
      <c r="S22" s="118"/>
      <c r="T22" s="118"/>
      <c r="U22" s="118"/>
      <c r="V22" s="118"/>
      <c r="W22" s="118"/>
      <c r="X22" s="29"/>
      <c r="Y22" s="29"/>
      <c r="Z22" s="29"/>
      <c r="AA22" s="122">
        <f>IFERROR(RANK(J22,einddatumlijst,1)+COUNTIF($J$3:J22,J22)-1,ROW()-COUNTA($J$3:J22)-2+COUNTA($J$3:$J$202))</f>
        <v>20</v>
      </c>
      <c r="AB22" s="123">
        <f>INDEX($A$3:$A$202,MATCH(ROWS($AB$3:$AB22),$AA$3:$AA$202,0),1)</f>
        <v>20</v>
      </c>
      <c r="AC22" s="122" t="str">
        <f>IFERROR(IF(1650-(SUMIF($AG$3:$AG22,MID($AG$3:$AG$202,1,LEN($AG$3:$AG$202)-4)&amp;" (?)",$AF$3:$AF$202)-$AF22)&gt;=1650,$AF22,IF(1650-(SUMIF($AG$3:$AG22,MID($AG$3:$AG$202,1,LEN($AG$3:$AG$202)-4)&amp;" (?)",$AF$3:$AF$202)-$AF22)&gt;=0,IF($AF22&lt;1650-(SUMIF($AG$3:$AG22,MID($AG$3:$AG$202,1,LEN($AG$3:$AG$202)-4)&amp;" (?)",$AF$3:$AF$202)-$AF22),$AF22,1650-(SUMIF($AG$3:$AG22,MID($AG$3:$AG$202,1,LEN($AG$3:$AG$202)-4)&amp;" (?)",$AF$3:$AF$202)-$AF22)),0)),"")</f>
        <v/>
      </c>
      <c r="AD22" s="123">
        <f>SUM($AC$3:$AC22)</f>
        <v>0</v>
      </c>
      <c r="AE22" s="123" t="str">
        <f>IFERROR(IF(AD22&lt;((COUNTIFS(Personeelslijst!$C$3:$C$202,"*",Personeelslijst!$C$3:$C$202,"&lt;&gt;*(?)")+COUNTIF(Personeelslijst!$C$3:$C$202,"*(1)"))*1.5*220),AC22,IF(AC22-(AD22-((COUNTIFS(Personeelslijst!$C$3:$C$202,"*",Personeelslijst!$C$3:$C$202,"&lt;&gt;*(?)")+COUNTIF(Personeelslijst!$C$3:$C$202,"*(1)"))*1.5*220))&gt;0,AC22-(AD22-((COUNTIFS(Personeelslijst!$C$3:$C$202,"*",Personeelslijst!$C$3:$C$202,"&lt;&gt;*(?)")+COUNTIF(Personeelslijst!$C$3:$C$202,"*(1)"))*1.5*220)),0)),"")</f>
        <v/>
      </c>
      <c r="AF22" s="123" t="str">
        <f>IFERROR(INDEX($M$3:$M$202,MATCH(ROWS($AB$3:$AB22),$AA$3:$AA$202,0),1)+INDEX($P$3:$P$202,MATCH(ROWS($AB$3:$AB22),$AA$3:$AA$202,0),1),"")</f>
        <v/>
      </c>
      <c r="AG22" s="123" t="str">
        <f>INDEX(Personeelslijst!$AA$3:$AA$202,MATCH(ROWS($AB$3:$AB22),$AA$3:$AA$202,0),1)</f>
        <v/>
      </c>
    </row>
    <row r="23" spans="1:33">
      <c r="A23" s="54">
        <f>Personeelslijst!A23</f>
        <v>21</v>
      </c>
      <c r="B23" s="109">
        <f>Personeelslijst!E23</f>
        <v>0</v>
      </c>
      <c r="C23" s="110">
        <f>Personeelslijst!C23</f>
        <v>0</v>
      </c>
      <c r="D23" s="104"/>
      <c r="E23" s="111"/>
      <c r="F23" s="112"/>
      <c r="G23" s="113"/>
      <c r="H23" s="112"/>
      <c r="I23" s="114"/>
      <c r="J23" s="114"/>
      <c r="K23" s="115"/>
      <c r="L23" s="115"/>
      <c r="M23" s="119" t="str">
        <f t="shared" si="0"/>
        <v/>
      </c>
      <c r="N23" s="117" t="str">
        <f t="shared" si="1"/>
        <v/>
      </c>
      <c r="O23" s="116" t="str">
        <f t="shared" si="2"/>
        <v/>
      </c>
      <c r="P23" s="117" t="str">
        <f t="shared" si="3"/>
        <v/>
      </c>
      <c r="Q23" s="116" t="str">
        <f>IFERROR(INDEX($AC$3:$AC$202,MATCH(ROWS($Q$3:Q23),$AB$3:$AB$202,0),1),"")</f>
        <v/>
      </c>
      <c r="R23" s="116" t="str">
        <f>IFERROR(INDEX($AE$3:$AE$202,MATCH(ROWS($R$3:R23),$AB$3:$AB$202,0),1),"")</f>
        <v/>
      </c>
      <c r="S23" s="118"/>
      <c r="T23" s="118"/>
      <c r="U23" s="118"/>
      <c r="V23" s="118"/>
      <c r="W23" s="118"/>
      <c r="X23" s="29"/>
      <c r="Y23" s="29"/>
      <c r="Z23" s="29"/>
      <c r="AA23" s="122">
        <f>IFERROR(RANK(J23,einddatumlijst,1)+COUNTIF($J$3:J23,J23)-1,ROW()-COUNTA($J$3:J23)-2+COUNTA($J$3:$J$202))</f>
        <v>21</v>
      </c>
      <c r="AB23" s="123">
        <f>INDEX($A$3:$A$202,MATCH(ROWS($AB$3:$AB23),$AA$3:$AA$202,0),1)</f>
        <v>21</v>
      </c>
      <c r="AC23" s="122" t="str">
        <f>IFERROR(IF(1650-(SUMIF($AG$3:$AG23,MID($AG$3:$AG$202,1,LEN($AG$3:$AG$202)-4)&amp;" (?)",$AF$3:$AF$202)-$AF23)&gt;=1650,$AF23,IF(1650-(SUMIF($AG$3:$AG23,MID($AG$3:$AG$202,1,LEN($AG$3:$AG$202)-4)&amp;" (?)",$AF$3:$AF$202)-$AF23)&gt;=0,IF($AF23&lt;1650-(SUMIF($AG$3:$AG23,MID($AG$3:$AG$202,1,LEN($AG$3:$AG$202)-4)&amp;" (?)",$AF$3:$AF$202)-$AF23),$AF23,1650-(SUMIF($AG$3:$AG23,MID($AG$3:$AG$202,1,LEN($AG$3:$AG$202)-4)&amp;" (?)",$AF$3:$AF$202)-$AF23)),0)),"")</f>
        <v/>
      </c>
      <c r="AD23" s="123">
        <f>SUM($AC$3:$AC23)</f>
        <v>0</v>
      </c>
      <c r="AE23" s="123" t="str">
        <f>IFERROR(IF(AD23&lt;((COUNTIFS(Personeelslijst!$C$3:$C$202,"*",Personeelslijst!$C$3:$C$202,"&lt;&gt;*(?)")+COUNTIF(Personeelslijst!$C$3:$C$202,"*(1)"))*1.5*220),AC23,IF(AC23-(AD23-((COUNTIFS(Personeelslijst!$C$3:$C$202,"*",Personeelslijst!$C$3:$C$202,"&lt;&gt;*(?)")+COUNTIF(Personeelslijst!$C$3:$C$202,"*(1)"))*1.5*220))&gt;0,AC23-(AD23-((COUNTIFS(Personeelslijst!$C$3:$C$202,"*",Personeelslijst!$C$3:$C$202,"&lt;&gt;*(?)")+COUNTIF(Personeelslijst!$C$3:$C$202,"*(1)"))*1.5*220)),0)),"")</f>
        <v/>
      </c>
      <c r="AF23" s="123" t="str">
        <f>IFERROR(INDEX($M$3:$M$202,MATCH(ROWS($AB$3:$AB23),$AA$3:$AA$202,0),1)+INDEX($P$3:$P$202,MATCH(ROWS($AB$3:$AB23),$AA$3:$AA$202,0),1),"")</f>
        <v/>
      </c>
      <c r="AG23" s="123" t="str">
        <f>INDEX(Personeelslijst!$AA$3:$AA$202,MATCH(ROWS($AB$3:$AB23),$AA$3:$AA$202,0),1)</f>
        <v/>
      </c>
    </row>
    <row r="24" spans="1:33">
      <c r="A24" s="54">
        <f>Personeelslijst!A24</f>
        <v>22</v>
      </c>
      <c r="B24" s="109">
        <f>Personeelslijst!E24</f>
        <v>0</v>
      </c>
      <c r="C24" s="110">
        <f>Personeelslijst!C24</f>
        <v>0</v>
      </c>
      <c r="D24" s="104"/>
      <c r="E24" s="111"/>
      <c r="F24" s="112"/>
      <c r="G24" s="113"/>
      <c r="H24" s="113"/>
      <c r="I24" s="114"/>
      <c r="J24" s="114"/>
      <c r="K24" s="115"/>
      <c r="L24" s="115"/>
      <c r="M24" s="119" t="str">
        <f t="shared" si="0"/>
        <v/>
      </c>
      <c r="N24" s="117" t="str">
        <f t="shared" si="1"/>
        <v/>
      </c>
      <c r="O24" s="116" t="str">
        <f t="shared" si="2"/>
        <v/>
      </c>
      <c r="P24" s="117" t="str">
        <f t="shared" si="3"/>
        <v/>
      </c>
      <c r="Q24" s="116" t="str">
        <f>IFERROR(INDEX($AC$3:$AC$202,MATCH(ROWS($Q$3:Q24),$AB$3:$AB$202,0),1),"")</f>
        <v/>
      </c>
      <c r="R24" s="116" t="str">
        <f>IFERROR(INDEX($AE$3:$AE$202,MATCH(ROWS($R$3:R24),$AB$3:$AB$202,0),1),"")</f>
        <v/>
      </c>
      <c r="S24" s="118"/>
      <c r="T24" s="118"/>
      <c r="U24" s="118"/>
      <c r="V24" s="118"/>
      <c r="W24" s="118"/>
      <c r="X24" s="29"/>
      <c r="Y24" s="29"/>
      <c r="Z24" s="29"/>
      <c r="AA24" s="122">
        <f>IFERROR(RANK(J24,einddatumlijst,1)+COUNTIF($J$3:J24,J24)-1,ROW()-COUNTA($J$3:J24)-2+COUNTA($J$3:$J$202))</f>
        <v>22</v>
      </c>
      <c r="AB24" s="123">
        <f>INDEX($A$3:$A$202,MATCH(ROWS($AB$3:$AB24),$AA$3:$AA$202,0),1)</f>
        <v>22</v>
      </c>
      <c r="AC24" s="122" t="str">
        <f>IFERROR(IF(1650-(SUMIF($AG$3:$AG24,MID($AG$3:$AG$202,1,LEN($AG$3:$AG$202)-4)&amp;" (?)",$AF$3:$AF$202)-$AF24)&gt;=1650,$AF24,IF(1650-(SUMIF($AG$3:$AG24,MID($AG$3:$AG$202,1,LEN($AG$3:$AG$202)-4)&amp;" (?)",$AF$3:$AF$202)-$AF24)&gt;=0,IF($AF24&lt;1650-(SUMIF($AG$3:$AG24,MID($AG$3:$AG$202,1,LEN($AG$3:$AG$202)-4)&amp;" (?)",$AF$3:$AF$202)-$AF24),$AF24,1650-(SUMIF($AG$3:$AG24,MID($AG$3:$AG$202,1,LEN($AG$3:$AG$202)-4)&amp;" (?)",$AF$3:$AF$202)-$AF24)),0)),"")</f>
        <v/>
      </c>
      <c r="AD24" s="123">
        <f>SUM($AC$3:$AC24)</f>
        <v>0</v>
      </c>
      <c r="AE24" s="123" t="str">
        <f>IFERROR(IF(AD24&lt;((COUNTIFS(Personeelslijst!$C$3:$C$202,"*",Personeelslijst!$C$3:$C$202,"&lt;&gt;*(?)")+COUNTIF(Personeelslijst!$C$3:$C$202,"*(1)"))*1.5*220),AC24,IF(AC24-(AD24-((COUNTIFS(Personeelslijst!$C$3:$C$202,"*",Personeelslijst!$C$3:$C$202,"&lt;&gt;*(?)")+COUNTIF(Personeelslijst!$C$3:$C$202,"*(1)"))*1.5*220))&gt;0,AC24-(AD24-((COUNTIFS(Personeelslijst!$C$3:$C$202,"*",Personeelslijst!$C$3:$C$202,"&lt;&gt;*(?)")+COUNTIF(Personeelslijst!$C$3:$C$202,"*(1)"))*1.5*220)),0)),"")</f>
        <v/>
      </c>
      <c r="AF24" s="123" t="str">
        <f>IFERROR(INDEX($M$3:$M$202,MATCH(ROWS($AB$3:$AB24),$AA$3:$AA$202,0),1)+INDEX($P$3:$P$202,MATCH(ROWS($AB$3:$AB24),$AA$3:$AA$202,0),1),"")</f>
        <v/>
      </c>
      <c r="AG24" s="123" t="str">
        <f>INDEX(Personeelslijst!$AA$3:$AA$202,MATCH(ROWS($AB$3:$AB24),$AA$3:$AA$202,0),1)</f>
        <v/>
      </c>
    </row>
    <row r="25" spans="1:33">
      <c r="A25" s="54">
        <f>Personeelslijst!A25</f>
        <v>23</v>
      </c>
      <c r="B25" s="109">
        <f>Personeelslijst!E25</f>
        <v>0</v>
      </c>
      <c r="C25" s="110">
        <f>Personeelslijst!C25</f>
        <v>0</v>
      </c>
      <c r="D25" s="104"/>
      <c r="E25" s="111"/>
      <c r="F25" s="112"/>
      <c r="G25" s="113"/>
      <c r="H25" s="113"/>
      <c r="I25" s="114"/>
      <c r="J25" s="114"/>
      <c r="K25" s="115"/>
      <c r="L25" s="115"/>
      <c r="M25" s="119" t="str">
        <f t="shared" si="0"/>
        <v/>
      </c>
      <c r="N25" s="117" t="str">
        <f t="shared" si="1"/>
        <v/>
      </c>
      <c r="O25" s="116" t="str">
        <f t="shared" si="2"/>
        <v/>
      </c>
      <c r="P25" s="117" t="str">
        <f t="shared" si="3"/>
        <v/>
      </c>
      <c r="Q25" s="116" t="str">
        <f>IFERROR(INDEX($AC$3:$AC$202,MATCH(ROWS($Q$3:Q25),$AB$3:$AB$202,0),1),"")</f>
        <v/>
      </c>
      <c r="R25" s="116" t="str">
        <f>IFERROR(INDEX($AE$3:$AE$202,MATCH(ROWS($R$3:R25),$AB$3:$AB$202,0),1),"")</f>
        <v/>
      </c>
      <c r="S25" s="118"/>
      <c r="T25" s="118"/>
      <c r="U25" s="118"/>
      <c r="V25" s="118"/>
      <c r="W25" s="118"/>
      <c r="X25" s="29"/>
      <c r="Y25" s="29"/>
      <c r="Z25" s="29"/>
      <c r="AA25" s="122">
        <f>IFERROR(RANK(J25,einddatumlijst,1)+COUNTIF($J$3:J25,J25)-1,ROW()-COUNTA($J$3:J25)-2+COUNTA($J$3:$J$202))</f>
        <v>23</v>
      </c>
      <c r="AB25" s="123">
        <f>INDEX($A$3:$A$202,MATCH(ROWS($AB$3:$AB25),$AA$3:$AA$202,0),1)</f>
        <v>23</v>
      </c>
      <c r="AC25" s="122" t="str">
        <f>IFERROR(IF(1650-(SUMIF($AG$3:$AG25,MID($AG$3:$AG$202,1,LEN($AG$3:$AG$202)-4)&amp;" (?)",$AF$3:$AF$202)-$AF25)&gt;=1650,$AF25,IF(1650-(SUMIF($AG$3:$AG25,MID($AG$3:$AG$202,1,LEN($AG$3:$AG$202)-4)&amp;" (?)",$AF$3:$AF$202)-$AF25)&gt;=0,IF($AF25&lt;1650-(SUMIF($AG$3:$AG25,MID($AG$3:$AG$202,1,LEN($AG$3:$AG$202)-4)&amp;" (?)",$AF$3:$AF$202)-$AF25),$AF25,1650-(SUMIF($AG$3:$AG25,MID($AG$3:$AG$202,1,LEN($AG$3:$AG$202)-4)&amp;" (?)",$AF$3:$AF$202)-$AF25)),0)),"")</f>
        <v/>
      </c>
      <c r="AD25" s="123">
        <f>SUM($AC$3:$AC25)</f>
        <v>0</v>
      </c>
      <c r="AE25" s="123" t="str">
        <f>IFERROR(IF(AD25&lt;((COUNTIFS(Personeelslijst!$C$3:$C$202,"*",Personeelslijst!$C$3:$C$202,"&lt;&gt;*(?)")+COUNTIF(Personeelslijst!$C$3:$C$202,"*(1)"))*1.5*220),AC25,IF(AC25-(AD25-((COUNTIFS(Personeelslijst!$C$3:$C$202,"*",Personeelslijst!$C$3:$C$202,"&lt;&gt;*(?)")+COUNTIF(Personeelslijst!$C$3:$C$202,"*(1)"))*1.5*220))&gt;0,AC25-(AD25-((COUNTIFS(Personeelslijst!$C$3:$C$202,"*",Personeelslijst!$C$3:$C$202,"&lt;&gt;*(?)")+COUNTIF(Personeelslijst!$C$3:$C$202,"*(1)"))*1.5*220)),0)),"")</f>
        <v/>
      </c>
      <c r="AF25" s="123" t="str">
        <f>IFERROR(INDEX($M$3:$M$202,MATCH(ROWS($AB$3:$AB25),$AA$3:$AA$202,0),1)+INDEX($P$3:$P$202,MATCH(ROWS($AB$3:$AB25),$AA$3:$AA$202,0),1),"")</f>
        <v/>
      </c>
      <c r="AG25" s="123" t="str">
        <f>INDEX(Personeelslijst!$AA$3:$AA$202,MATCH(ROWS($AB$3:$AB25),$AA$3:$AA$202,0),1)</f>
        <v/>
      </c>
    </row>
    <row r="26" spans="1:33">
      <c r="A26" s="54">
        <f>Personeelslijst!A26</f>
        <v>24</v>
      </c>
      <c r="B26" s="109">
        <f>Personeelslijst!E26</f>
        <v>0</v>
      </c>
      <c r="C26" s="110">
        <f>Personeelslijst!C26</f>
        <v>0</v>
      </c>
      <c r="D26" s="104"/>
      <c r="E26" s="111"/>
      <c r="F26" s="112"/>
      <c r="G26" s="113"/>
      <c r="H26" s="113"/>
      <c r="I26" s="114"/>
      <c r="J26" s="114"/>
      <c r="K26" s="115"/>
      <c r="L26" s="115"/>
      <c r="M26" s="119" t="str">
        <f t="shared" si="0"/>
        <v/>
      </c>
      <c r="N26" s="117" t="str">
        <f t="shared" si="1"/>
        <v/>
      </c>
      <c r="O26" s="116" t="str">
        <f t="shared" si="2"/>
        <v/>
      </c>
      <c r="P26" s="117" t="str">
        <f t="shared" si="3"/>
        <v/>
      </c>
      <c r="Q26" s="116" t="str">
        <f>IFERROR(INDEX($AC$3:$AC$202,MATCH(ROWS($Q$3:Q26),$AB$3:$AB$202,0),1),"")</f>
        <v/>
      </c>
      <c r="R26" s="116" t="str">
        <f>IFERROR(INDEX($AE$3:$AE$202,MATCH(ROWS($R$3:R26),$AB$3:$AB$202,0),1),"")</f>
        <v/>
      </c>
      <c r="S26" s="118"/>
      <c r="T26" s="118"/>
      <c r="U26" s="118"/>
      <c r="V26" s="118"/>
      <c r="W26" s="118"/>
      <c r="X26" s="29"/>
      <c r="Y26" s="29"/>
      <c r="Z26" s="29"/>
      <c r="AA26" s="122">
        <f>IFERROR(RANK(J26,einddatumlijst,1)+COUNTIF($J$3:J26,J26)-1,ROW()-COUNTA($J$3:J26)-2+COUNTA($J$3:$J$202))</f>
        <v>24</v>
      </c>
      <c r="AB26" s="123">
        <f>INDEX($A$3:$A$202,MATCH(ROWS($AB$3:$AB26),$AA$3:$AA$202,0),1)</f>
        <v>24</v>
      </c>
      <c r="AC26" s="122" t="str">
        <f>IFERROR(IF(1650-(SUMIF($AG$3:$AG26,MID($AG$3:$AG$202,1,LEN($AG$3:$AG$202)-4)&amp;" (?)",$AF$3:$AF$202)-$AF26)&gt;=1650,$AF26,IF(1650-(SUMIF($AG$3:$AG26,MID($AG$3:$AG$202,1,LEN($AG$3:$AG$202)-4)&amp;" (?)",$AF$3:$AF$202)-$AF26)&gt;=0,IF($AF26&lt;1650-(SUMIF($AG$3:$AG26,MID($AG$3:$AG$202,1,LEN($AG$3:$AG$202)-4)&amp;" (?)",$AF$3:$AF$202)-$AF26),$AF26,1650-(SUMIF($AG$3:$AG26,MID($AG$3:$AG$202,1,LEN($AG$3:$AG$202)-4)&amp;" (?)",$AF$3:$AF$202)-$AF26)),0)),"")</f>
        <v/>
      </c>
      <c r="AD26" s="123">
        <f>SUM($AC$3:$AC26)</f>
        <v>0</v>
      </c>
      <c r="AE26" s="123" t="str">
        <f>IFERROR(IF(AD26&lt;((COUNTIFS(Personeelslijst!$C$3:$C$202,"*",Personeelslijst!$C$3:$C$202,"&lt;&gt;*(?)")+COUNTIF(Personeelslijst!$C$3:$C$202,"*(1)"))*1.5*220),AC26,IF(AC26-(AD26-((COUNTIFS(Personeelslijst!$C$3:$C$202,"*",Personeelslijst!$C$3:$C$202,"&lt;&gt;*(?)")+COUNTIF(Personeelslijst!$C$3:$C$202,"*(1)"))*1.5*220))&gt;0,AC26-(AD26-((COUNTIFS(Personeelslijst!$C$3:$C$202,"*",Personeelslijst!$C$3:$C$202,"&lt;&gt;*(?)")+COUNTIF(Personeelslijst!$C$3:$C$202,"*(1)"))*1.5*220)),0)),"")</f>
        <v/>
      </c>
      <c r="AF26" s="123" t="str">
        <f>IFERROR(INDEX($M$3:$M$202,MATCH(ROWS($AB$3:$AB26),$AA$3:$AA$202,0),1)+INDEX($P$3:$P$202,MATCH(ROWS($AB$3:$AB26),$AA$3:$AA$202,0),1),"")</f>
        <v/>
      </c>
      <c r="AG26" s="123" t="str">
        <f>INDEX(Personeelslijst!$AA$3:$AA$202,MATCH(ROWS($AB$3:$AB26),$AA$3:$AA$202,0),1)</f>
        <v/>
      </c>
    </row>
    <row r="27" spans="1:33">
      <c r="A27" s="54">
        <f>Personeelslijst!A27</f>
        <v>25</v>
      </c>
      <c r="B27" s="109">
        <f>Personeelslijst!E27</f>
        <v>0</v>
      </c>
      <c r="C27" s="110">
        <f>Personeelslijst!C27</f>
        <v>0</v>
      </c>
      <c r="D27" s="104"/>
      <c r="E27" s="111"/>
      <c r="F27" s="112"/>
      <c r="G27" s="113"/>
      <c r="H27" s="113"/>
      <c r="I27" s="114"/>
      <c r="J27" s="114"/>
      <c r="K27" s="115"/>
      <c r="L27" s="115"/>
      <c r="M27" s="119" t="str">
        <f t="shared" si="0"/>
        <v/>
      </c>
      <c r="N27" s="117" t="str">
        <f t="shared" si="1"/>
        <v/>
      </c>
      <c r="O27" s="116" t="str">
        <f t="shared" si="2"/>
        <v/>
      </c>
      <c r="P27" s="117" t="str">
        <f t="shared" si="3"/>
        <v/>
      </c>
      <c r="Q27" s="116" t="str">
        <f>IFERROR(INDEX($AC$3:$AC$202,MATCH(ROWS($Q$3:Q27),$AB$3:$AB$202,0),1),"")</f>
        <v/>
      </c>
      <c r="R27" s="116" t="str">
        <f>IFERROR(INDEX($AE$3:$AE$202,MATCH(ROWS($R$3:R27),$AB$3:$AB$202,0),1),"")</f>
        <v/>
      </c>
      <c r="S27" s="118"/>
      <c r="T27" s="118"/>
      <c r="U27" s="118"/>
      <c r="V27" s="118"/>
      <c r="W27" s="118"/>
      <c r="X27" s="29"/>
      <c r="Y27" s="29"/>
      <c r="Z27" s="29"/>
      <c r="AA27" s="122">
        <f>IFERROR(RANK(J27,einddatumlijst,1)+COUNTIF($J$3:J27,J27)-1,ROW()-COUNTA($J$3:J27)-2+COUNTA($J$3:$J$202))</f>
        <v>25</v>
      </c>
      <c r="AB27" s="123">
        <f>INDEX($A$3:$A$202,MATCH(ROWS($AB$3:$AB27),$AA$3:$AA$202,0),1)</f>
        <v>25</v>
      </c>
      <c r="AC27" s="122" t="str">
        <f>IFERROR(IF(1650-(SUMIF($AG$3:$AG27,MID($AG$3:$AG$202,1,LEN($AG$3:$AG$202)-4)&amp;" (?)",$AF$3:$AF$202)-$AF27)&gt;=1650,$AF27,IF(1650-(SUMIF($AG$3:$AG27,MID($AG$3:$AG$202,1,LEN($AG$3:$AG$202)-4)&amp;" (?)",$AF$3:$AF$202)-$AF27)&gt;=0,IF($AF27&lt;1650-(SUMIF($AG$3:$AG27,MID($AG$3:$AG$202,1,LEN($AG$3:$AG$202)-4)&amp;" (?)",$AF$3:$AF$202)-$AF27),$AF27,1650-(SUMIF($AG$3:$AG27,MID($AG$3:$AG$202,1,LEN($AG$3:$AG$202)-4)&amp;" (?)",$AF$3:$AF$202)-$AF27)),0)),"")</f>
        <v/>
      </c>
      <c r="AD27" s="123">
        <f>SUM($AC$3:$AC27)</f>
        <v>0</v>
      </c>
      <c r="AE27" s="123" t="str">
        <f>IFERROR(IF(AD27&lt;((COUNTIFS(Personeelslijst!$C$3:$C$202,"*",Personeelslijst!$C$3:$C$202,"&lt;&gt;*(?)")+COUNTIF(Personeelslijst!$C$3:$C$202,"*(1)"))*1.5*220),AC27,IF(AC27-(AD27-((COUNTIFS(Personeelslijst!$C$3:$C$202,"*",Personeelslijst!$C$3:$C$202,"&lt;&gt;*(?)")+COUNTIF(Personeelslijst!$C$3:$C$202,"*(1)"))*1.5*220))&gt;0,AC27-(AD27-((COUNTIFS(Personeelslijst!$C$3:$C$202,"*",Personeelslijst!$C$3:$C$202,"&lt;&gt;*(?)")+COUNTIF(Personeelslijst!$C$3:$C$202,"*(1)"))*1.5*220)),0)),"")</f>
        <v/>
      </c>
      <c r="AF27" s="123" t="str">
        <f>IFERROR(INDEX($M$3:$M$202,MATCH(ROWS($AB$3:$AB27),$AA$3:$AA$202,0),1)+INDEX($P$3:$P$202,MATCH(ROWS($AB$3:$AB27),$AA$3:$AA$202,0),1),"")</f>
        <v/>
      </c>
      <c r="AG27" s="123" t="str">
        <f>INDEX(Personeelslijst!$AA$3:$AA$202,MATCH(ROWS($AB$3:$AB27),$AA$3:$AA$202,0),1)</f>
        <v/>
      </c>
    </row>
    <row r="28" spans="1:33">
      <c r="A28" s="54">
        <f>Personeelslijst!A28</f>
        <v>26</v>
      </c>
      <c r="B28" s="109">
        <f>Personeelslijst!E28</f>
        <v>0</v>
      </c>
      <c r="C28" s="110">
        <f>Personeelslijst!C28</f>
        <v>0</v>
      </c>
      <c r="D28" s="104"/>
      <c r="E28" s="111"/>
      <c r="F28" s="112"/>
      <c r="G28" s="113"/>
      <c r="H28" s="113"/>
      <c r="I28" s="114"/>
      <c r="J28" s="114"/>
      <c r="K28" s="115"/>
      <c r="L28" s="115"/>
      <c r="M28" s="119" t="str">
        <f t="shared" si="0"/>
        <v/>
      </c>
      <c r="N28" s="117" t="str">
        <f t="shared" si="1"/>
        <v/>
      </c>
      <c r="O28" s="116" t="str">
        <f t="shared" si="2"/>
        <v/>
      </c>
      <c r="P28" s="117" t="str">
        <f t="shared" si="3"/>
        <v/>
      </c>
      <c r="Q28" s="116" t="str">
        <f>IFERROR(INDEX($AC$3:$AC$202,MATCH(ROWS($Q$3:Q28),$AB$3:$AB$202,0),1),"")</f>
        <v/>
      </c>
      <c r="R28" s="116" t="str">
        <f>IFERROR(INDEX($AE$3:$AE$202,MATCH(ROWS($R$3:R28),$AB$3:$AB$202,0),1),"")</f>
        <v/>
      </c>
      <c r="S28" s="118"/>
      <c r="T28" s="118"/>
      <c r="U28" s="118"/>
      <c r="V28" s="118"/>
      <c r="W28" s="118"/>
      <c r="X28" s="29"/>
      <c r="Y28" s="29"/>
      <c r="Z28" s="29"/>
      <c r="AA28" s="122">
        <f>IFERROR(RANK(J28,einddatumlijst,1)+COUNTIF($J$3:J28,J28)-1,ROW()-COUNTA($J$3:J28)-2+COUNTA($J$3:$J$202))</f>
        <v>26</v>
      </c>
      <c r="AB28" s="123">
        <f>INDEX($A$3:$A$202,MATCH(ROWS($AB$3:$AB28),$AA$3:$AA$202,0),1)</f>
        <v>26</v>
      </c>
      <c r="AC28" s="122" t="str">
        <f>IFERROR(IF(1650-(SUMIF($AG$3:$AG28,MID($AG$3:$AG$202,1,LEN($AG$3:$AG$202)-4)&amp;" (?)",$AF$3:$AF$202)-$AF28)&gt;=1650,$AF28,IF(1650-(SUMIF($AG$3:$AG28,MID($AG$3:$AG$202,1,LEN($AG$3:$AG$202)-4)&amp;" (?)",$AF$3:$AF$202)-$AF28)&gt;=0,IF($AF28&lt;1650-(SUMIF($AG$3:$AG28,MID($AG$3:$AG$202,1,LEN($AG$3:$AG$202)-4)&amp;" (?)",$AF$3:$AF$202)-$AF28),$AF28,1650-(SUMIF($AG$3:$AG28,MID($AG$3:$AG$202,1,LEN($AG$3:$AG$202)-4)&amp;" (?)",$AF$3:$AF$202)-$AF28)),0)),"")</f>
        <v/>
      </c>
      <c r="AD28" s="123">
        <f>SUM($AC$3:$AC28)</f>
        <v>0</v>
      </c>
      <c r="AE28" s="123" t="str">
        <f>IFERROR(IF(AD28&lt;((COUNTIFS(Personeelslijst!$C$3:$C$202,"*",Personeelslijst!$C$3:$C$202,"&lt;&gt;*(?)")+COUNTIF(Personeelslijst!$C$3:$C$202,"*(1)"))*1.5*220),AC28,IF(AC28-(AD28-((COUNTIFS(Personeelslijst!$C$3:$C$202,"*",Personeelslijst!$C$3:$C$202,"&lt;&gt;*(?)")+COUNTIF(Personeelslijst!$C$3:$C$202,"*(1)"))*1.5*220))&gt;0,AC28-(AD28-((COUNTIFS(Personeelslijst!$C$3:$C$202,"*",Personeelslijst!$C$3:$C$202,"&lt;&gt;*(?)")+COUNTIF(Personeelslijst!$C$3:$C$202,"*(1)"))*1.5*220)),0)),"")</f>
        <v/>
      </c>
      <c r="AF28" s="123" t="str">
        <f>IFERROR(INDEX($M$3:$M$202,MATCH(ROWS($AB$3:$AB28),$AA$3:$AA$202,0),1)+INDEX($P$3:$P$202,MATCH(ROWS($AB$3:$AB28),$AA$3:$AA$202,0),1),"")</f>
        <v/>
      </c>
      <c r="AG28" s="123" t="str">
        <f>INDEX(Personeelslijst!$AA$3:$AA$202,MATCH(ROWS($AB$3:$AB28),$AA$3:$AA$202,0),1)</f>
        <v/>
      </c>
    </row>
    <row r="29" spans="1:33">
      <c r="A29" s="54">
        <f>Personeelslijst!A29</f>
        <v>27</v>
      </c>
      <c r="B29" s="109">
        <f>Personeelslijst!E29</f>
        <v>0</v>
      </c>
      <c r="C29" s="110">
        <f>Personeelslijst!C29</f>
        <v>0</v>
      </c>
      <c r="D29" s="104"/>
      <c r="E29" s="111"/>
      <c r="F29" s="112"/>
      <c r="G29" s="113"/>
      <c r="H29" s="113"/>
      <c r="I29" s="114"/>
      <c r="J29" s="114"/>
      <c r="K29" s="115"/>
      <c r="L29" s="115"/>
      <c r="M29" s="119" t="str">
        <f t="shared" si="0"/>
        <v/>
      </c>
      <c r="N29" s="117" t="str">
        <f t="shared" si="1"/>
        <v/>
      </c>
      <c r="O29" s="116" t="str">
        <f t="shared" si="2"/>
        <v/>
      </c>
      <c r="P29" s="117" t="str">
        <f t="shared" si="3"/>
        <v/>
      </c>
      <c r="Q29" s="116" t="str">
        <f>IFERROR(INDEX($AC$3:$AC$202,MATCH(ROWS($Q$3:Q29),$AB$3:$AB$202,0),1),"")</f>
        <v/>
      </c>
      <c r="R29" s="116" t="str">
        <f>IFERROR(INDEX($AE$3:$AE$202,MATCH(ROWS($R$3:R29),$AB$3:$AB$202,0),1),"")</f>
        <v/>
      </c>
      <c r="S29" s="118"/>
      <c r="T29" s="118"/>
      <c r="U29" s="118"/>
      <c r="V29" s="118"/>
      <c r="W29" s="118"/>
      <c r="X29" s="29"/>
      <c r="Y29" s="29"/>
      <c r="Z29" s="29"/>
      <c r="AA29" s="122">
        <f>IFERROR(RANK(J29,einddatumlijst,1)+COUNTIF($J$3:J29,J29)-1,ROW()-COUNTA($J$3:J29)-2+COUNTA($J$3:$J$202))</f>
        <v>27</v>
      </c>
      <c r="AB29" s="123">
        <f>INDEX($A$3:$A$202,MATCH(ROWS($AB$3:$AB29),$AA$3:$AA$202,0),1)</f>
        <v>27</v>
      </c>
      <c r="AC29" s="122" t="str">
        <f>IFERROR(IF(1650-(SUMIF($AG$3:$AG29,MID($AG$3:$AG$202,1,LEN($AG$3:$AG$202)-4)&amp;" (?)",$AF$3:$AF$202)-$AF29)&gt;=1650,$AF29,IF(1650-(SUMIF($AG$3:$AG29,MID($AG$3:$AG$202,1,LEN($AG$3:$AG$202)-4)&amp;" (?)",$AF$3:$AF$202)-$AF29)&gt;=0,IF($AF29&lt;1650-(SUMIF($AG$3:$AG29,MID($AG$3:$AG$202,1,LEN($AG$3:$AG$202)-4)&amp;" (?)",$AF$3:$AF$202)-$AF29),$AF29,1650-(SUMIF($AG$3:$AG29,MID($AG$3:$AG$202,1,LEN($AG$3:$AG$202)-4)&amp;" (?)",$AF$3:$AF$202)-$AF29)),0)),"")</f>
        <v/>
      </c>
      <c r="AD29" s="123">
        <f>SUM($AC$3:$AC29)</f>
        <v>0</v>
      </c>
      <c r="AE29" s="123" t="str">
        <f>IFERROR(IF(AD29&lt;((COUNTIFS(Personeelslijst!$C$3:$C$202,"*",Personeelslijst!$C$3:$C$202,"&lt;&gt;*(?)")+COUNTIF(Personeelslijst!$C$3:$C$202,"*(1)"))*1.5*220),AC29,IF(AC29-(AD29-((COUNTIFS(Personeelslijst!$C$3:$C$202,"*",Personeelslijst!$C$3:$C$202,"&lt;&gt;*(?)")+COUNTIF(Personeelslijst!$C$3:$C$202,"*(1)"))*1.5*220))&gt;0,AC29-(AD29-((COUNTIFS(Personeelslijst!$C$3:$C$202,"*",Personeelslijst!$C$3:$C$202,"&lt;&gt;*(?)")+COUNTIF(Personeelslijst!$C$3:$C$202,"*(1)"))*1.5*220)),0)),"")</f>
        <v/>
      </c>
      <c r="AF29" s="123" t="str">
        <f>IFERROR(INDEX($M$3:$M$202,MATCH(ROWS($AB$3:$AB29),$AA$3:$AA$202,0),1)+INDEX($P$3:$P$202,MATCH(ROWS($AB$3:$AB29),$AA$3:$AA$202,0),1),"")</f>
        <v/>
      </c>
      <c r="AG29" s="123" t="str">
        <f>INDEX(Personeelslijst!$AA$3:$AA$202,MATCH(ROWS($AB$3:$AB29),$AA$3:$AA$202,0),1)</f>
        <v/>
      </c>
    </row>
    <row r="30" spans="1:33">
      <c r="A30" s="54">
        <f>Personeelslijst!A30</f>
        <v>28</v>
      </c>
      <c r="B30" s="109">
        <f>Personeelslijst!E30</f>
        <v>0</v>
      </c>
      <c r="C30" s="110">
        <f>Personeelslijst!C30</f>
        <v>0</v>
      </c>
      <c r="D30" s="104"/>
      <c r="E30" s="111"/>
      <c r="F30" s="112"/>
      <c r="G30" s="113"/>
      <c r="H30" s="113"/>
      <c r="I30" s="114"/>
      <c r="J30" s="114"/>
      <c r="K30" s="115"/>
      <c r="L30" s="115"/>
      <c r="M30" s="119" t="str">
        <f t="shared" si="0"/>
        <v/>
      </c>
      <c r="N30" s="117" t="str">
        <f t="shared" si="1"/>
        <v/>
      </c>
      <c r="O30" s="116" t="str">
        <f t="shared" si="2"/>
        <v/>
      </c>
      <c r="P30" s="117" t="str">
        <f t="shared" si="3"/>
        <v/>
      </c>
      <c r="Q30" s="116" t="str">
        <f>IFERROR(INDEX($AC$3:$AC$202,MATCH(ROWS($Q$3:Q30),$AB$3:$AB$202,0),1),"")</f>
        <v/>
      </c>
      <c r="R30" s="116" t="str">
        <f>IFERROR(INDEX($AE$3:$AE$202,MATCH(ROWS($R$3:R30),$AB$3:$AB$202,0),1),"")</f>
        <v/>
      </c>
      <c r="S30" s="118"/>
      <c r="T30" s="118"/>
      <c r="U30" s="118"/>
      <c r="V30" s="118"/>
      <c r="W30" s="118"/>
      <c r="X30" s="29"/>
      <c r="Y30" s="29"/>
      <c r="Z30" s="29"/>
      <c r="AA30" s="122">
        <f>IFERROR(RANK(J30,einddatumlijst,1)+COUNTIF($J$3:J30,J30)-1,ROW()-COUNTA($J$3:J30)-2+COUNTA($J$3:$J$202))</f>
        <v>28</v>
      </c>
      <c r="AB30" s="123">
        <f>INDEX($A$3:$A$202,MATCH(ROWS($AB$3:$AB30),$AA$3:$AA$202,0),1)</f>
        <v>28</v>
      </c>
      <c r="AC30" s="122" t="str">
        <f>IFERROR(IF(1650-(SUMIF($AG$3:$AG30,MID($AG$3:$AG$202,1,LEN($AG$3:$AG$202)-4)&amp;" (?)",$AF$3:$AF$202)-$AF30)&gt;=1650,$AF30,IF(1650-(SUMIF($AG$3:$AG30,MID($AG$3:$AG$202,1,LEN($AG$3:$AG$202)-4)&amp;" (?)",$AF$3:$AF$202)-$AF30)&gt;=0,IF($AF30&lt;1650-(SUMIF($AG$3:$AG30,MID($AG$3:$AG$202,1,LEN($AG$3:$AG$202)-4)&amp;" (?)",$AF$3:$AF$202)-$AF30),$AF30,1650-(SUMIF($AG$3:$AG30,MID($AG$3:$AG$202,1,LEN($AG$3:$AG$202)-4)&amp;" (?)",$AF$3:$AF$202)-$AF30)),0)),"")</f>
        <v/>
      </c>
      <c r="AD30" s="123">
        <f>SUM($AC$3:$AC30)</f>
        <v>0</v>
      </c>
      <c r="AE30" s="123" t="str">
        <f>IFERROR(IF(AD30&lt;((COUNTIFS(Personeelslijst!$C$3:$C$202,"*",Personeelslijst!$C$3:$C$202,"&lt;&gt;*(?)")+COUNTIF(Personeelslijst!$C$3:$C$202,"*(1)"))*1.5*220),AC30,IF(AC30-(AD30-((COUNTIFS(Personeelslijst!$C$3:$C$202,"*",Personeelslijst!$C$3:$C$202,"&lt;&gt;*(?)")+COUNTIF(Personeelslijst!$C$3:$C$202,"*(1)"))*1.5*220))&gt;0,AC30-(AD30-((COUNTIFS(Personeelslijst!$C$3:$C$202,"*",Personeelslijst!$C$3:$C$202,"&lt;&gt;*(?)")+COUNTIF(Personeelslijst!$C$3:$C$202,"*(1)"))*1.5*220)),0)),"")</f>
        <v/>
      </c>
      <c r="AF30" s="123" t="str">
        <f>IFERROR(INDEX($M$3:$M$202,MATCH(ROWS($AB$3:$AB30),$AA$3:$AA$202,0),1)+INDEX($P$3:$P$202,MATCH(ROWS($AB$3:$AB30),$AA$3:$AA$202,0),1),"")</f>
        <v/>
      </c>
      <c r="AG30" s="123" t="str">
        <f>INDEX(Personeelslijst!$AA$3:$AA$202,MATCH(ROWS($AB$3:$AB30),$AA$3:$AA$202,0),1)</f>
        <v/>
      </c>
    </row>
    <row r="31" spans="1:33">
      <c r="A31" s="54">
        <f>Personeelslijst!A31</f>
        <v>29</v>
      </c>
      <c r="B31" s="109">
        <f>Personeelslijst!E31</f>
        <v>0</v>
      </c>
      <c r="C31" s="110">
        <f>Personeelslijst!C31</f>
        <v>0</v>
      </c>
      <c r="D31" s="104"/>
      <c r="E31" s="111"/>
      <c r="F31" s="112"/>
      <c r="G31" s="113"/>
      <c r="H31" s="113"/>
      <c r="I31" s="114"/>
      <c r="J31" s="114"/>
      <c r="K31" s="115"/>
      <c r="L31" s="115"/>
      <c r="M31" s="119" t="str">
        <f t="shared" si="0"/>
        <v/>
      </c>
      <c r="N31" s="117" t="str">
        <f t="shared" si="1"/>
        <v/>
      </c>
      <c r="O31" s="116" t="str">
        <f t="shared" si="2"/>
        <v/>
      </c>
      <c r="P31" s="117" t="str">
        <f t="shared" si="3"/>
        <v/>
      </c>
      <c r="Q31" s="116" t="str">
        <f>IFERROR(INDEX($AC$3:$AC$202,MATCH(ROWS($Q$3:Q31),$AB$3:$AB$202,0),1),"")</f>
        <v/>
      </c>
      <c r="R31" s="116" t="str">
        <f>IFERROR(INDEX($AE$3:$AE$202,MATCH(ROWS($R$3:R31),$AB$3:$AB$202,0),1),"")</f>
        <v/>
      </c>
      <c r="S31" s="118"/>
      <c r="T31" s="118"/>
      <c r="U31" s="118"/>
      <c r="V31" s="118"/>
      <c r="W31" s="118"/>
      <c r="X31" s="29"/>
      <c r="Y31" s="29"/>
      <c r="Z31" s="29"/>
      <c r="AA31" s="122">
        <f>IFERROR(RANK(J31,einddatumlijst,1)+COUNTIF($J$3:J31,J31)-1,ROW()-COUNTA($J$3:J31)-2+COUNTA($J$3:$J$202))</f>
        <v>29</v>
      </c>
      <c r="AB31" s="123">
        <f>INDEX($A$3:$A$202,MATCH(ROWS($AB$3:$AB31),$AA$3:$AA$202,0),1)</f>
        <v>29</v>
      </c>
      <c r="AC31" s="122" t="str">
        <f>IFERROR(IF(1650-(SUMIF($AG$3:$AG31,MID($AG$3:$AG$202,1,LEN($AG$3:$AG$202)-4)&amp;" (?)",$AF$3:$AF$202)-$AF31)&gt;=1650,$AF31,IF(1650-(SUMIF($AG$3:$AG31,MID($AG$3:$AG$202,1,LEN($AG$3:$AG$202)-4)&amp;" (?)",$AF$3:$AF$202)-$AF31)&gt;=0,IF($AF31&lt;1650-(SUMIF($AG$3:$AG31,MID($AG$3:$AG$202,1,LEN($AG$3:$AG$202)-4)&amp;" (?)",$AF$3:$AF$202)-$AF31),$AF31,1650-(SUMIF($AG$3:$AG31,MID($AG$3:$AG$202,1,LEN($AG$3:$AG$202)-4)&amp;" (?)",$AF$3:$AF$202)-$AF31)),0)),"")</f>
        <v/>
      </c>
      <c r="AD31" s="123">
        <f>SUM($AC$3:$AC31)</f>
        <v>0</v>
      </c>
      <c r="AE31" s="123" t="str">
        <f>IFERROR(IF(AD31&lt;((COUNTIFS(Personeelslijst!$C$3:$C$202,"*",Personeelslijst!$C$3:$C$202,"&lt;&gt;*(?)")+COUNTIF(Personeelslijst!$C$3:$C$202,"*(1)"))*1.5*220),AC31,IF(AC31-(AD31-((COUNTIFS(Personeelslijst!$C$3:$C$202,"*",Personeelslijst!$C$3:$C$202,"&lt;&gt;*(?)")+COUNTIF(Personeelslijst!$C$3:$C$202,"*(1)"))*1.5*220))&gt;0,AC31-(AD31-((COUNTIFS(Personeelslijst!$C$3:$C$202,"*",Personeelslijst!$C$3:$C$202,"&lt;&gt;*(?)")+COUNTIF(Personeelslijst!$C$3:$C$202,"*(1)"))*1.5*220)),0)),"")</f>
        <v/>
      </c>
      <c r="AF31" s="123" t="str">
        <f>IFERROR(INDEX($M$3:$M$202,MATCH(ROWS($AB$3:$AB31),$AA$3:$AA$202,0),1)+INDEX($P$3:$P$202,MATCH(ROWS($AB$3:$AB31),$AA$3:$AA$202,0),1),"")</f>
        <v/>
      </c>
      <c r="AG31" s="123" t="str">
        <f>INDEX(Personeelslijst!$AA$3:$AA$202,MATCH(ROWS($AB$3:$AB31),$AA$3:$AA$202,0),1)</f>
        <v/>
      </c>
    </row>
    <row r="32" spans="1:33">
      <c r="A32" s="54">
        <f>Personeelslijst!A32</f>
        <v>30</v>
      </c>
      <c r="B32" s="109">
        <f>Personeelslijst!E32</f>
        <v>0</v>
      </c>
      <c r="C32" s="110">
        <f>Personeelslijst!C32</f>
        <v>0</v>
      </c>
      <c r="D32" s="104"/>
      <c r="E32" s="111"/>
      <c r="F32" s="112"/>
      <c r="G32" s="113"/>
      <c r="H32" s="113"/>
      <c r="I32" s="114"/>
      <c r="J32" s="114"/>
      <c r="K32" s="115"/>
      <c r="L32" s="115"/>
      <c r="M32" s="119" t="str">
        <f t="shared" si="0"/>
        <v/>
      </c>
      <c r="N32" s="117" t="str">
        <f t="shared" si="1"/>
        <v/>
      </c>
      <c r="O32" s="116" t="str">
        <f t="shared" si="2"/>
        <v/>
      </c>
      <c r="P32" s="117" t="str">
        <f t="shared" si="3"/>
        <v/>
      </c>
      <c r="Q32" s="116" t="str">
        <f>IFERROR(INDEX($AC$3:$AC$202,MATCH(ROWS($Q$3:Q32),$AB$3:$AB$202,0),1),"")</f>
        <v/>
      </c>
      <c r="R32" s="116" t="str">
        <f>IFERROR(INDEX($AE$3:$AE$202,MATCH(ROWS($R$3:R32),$AB$3:$AB$202,0),1),"")</f>
        <v/>
      </c>
      <c r="S32" s="118"/>
      <c r="T32" s="118"/>
      <c r="U32" s="118"/>
      <c r="V32" s="118"/>
      <c r="W32" s="118"/>
      <c r="X32" s="29"/>
      <c r="Y32" s="29"/>
      <c r="Z32" s="29"/>
      <c r="AA32" s="122">
        <f>IFERROR(RANK(J32,einddatumlijst,1)+COUNTIF($J$3:J32,J32)-1,ROW()-COUNTA($J$3:J32)-2+COUNTA($J$3:$J$202))</f>
        <v>30</v>
      </c>
      <c r="AB32" s="123">
        <f>INDEX($A$3:$A$202,MATCH(ROWS($AB$3:$AB32),$AA$3:$AA$202,0),1)</f>
        <v>30</v>
      </c>
      <c r="AC32" s="122" t="str">
        <f>IFERROR(IF(1650-(SUMIF($AG$3:$AG32,MID($AG$3:$AG$202,1,LEN($AG$3:$AG$202)-4)&amp;" (?)",$AF$3:$AF$202)-$AF32)&gt;=1650,$AF32,IF(1650-(SUMIF($AG$3:$AG32,MID($AG$3:$AG$202,1,LEN($AG$3:$AG$202)-4)&amp;" (?)",$AF$3:$AF$202)-$AF32)&gt;=0,IF($AF32&lt;1650-(SUMIF($AG$3:$AG32,MID($AG$3:$AG$202,1,LEN($AG$3:$AG$202)-4)&amp;" (?)",$AF$3:$AF$202)-$AF32),$AF32,1650-(SUMIF($AG$3:$AG32,MID($AG$3:$AG$202,1,LEN($AG$3:$AG$202)-4)&amp;" (?)",$AF$3:$AF$202)-$AF32)),0)),"")</f>
        <v/>
      </c>
      <c r="AD32" s="123">
        <f>SUM($AC$3:$AC32)</f>
        <v>0</v>
      </c>
      <c r="AE32" s="123" t="str">
        <f>IFERROR(IF(AD32&lt;((COUNTIFS(Personeelslijst!$C$3:$C$202,"*",Personeelslijst!$C$3:$C$202,"&lt;&gt;*(?)")+COUNTIF(Personeelslijst!$C$3:$C$202,"*(1)"))*1.5*220),AC32,IF(AC32-(AD32-((COUNTIFS(Personeelslijst!$C$3:$C$202,"*",Personeelslijst!$C$3:$C$202,"&lt;&gt;*(?)")+COUNTIF(Personeelslijst!$C$3:$C$202,"*(1)"))*1.5*220))&gt;0,AC32-(AD32-((COUNTIFS(Personeelslijst!$C$3:$C$202,"*",Personeelslijst!$C$3:$C$202,"&lt;&gt;*(?)")+COUNTIF(Personeelslijst!$C$3:$C$202,"*(1)"))*1.5*220)),0)),"")</f>
        <v/>
      </c>
      <c r="AF32" s="123" t="str">
        <f>IFERROR(INDEX($M$3:$M$202,MATCH(ROWS($AB$3:$AB32),$AA$3:$AA$202,0),1)+INDEX($P$3:$P$202,MATCH(ROWS($AB$3:$AB32),$AA$3:$AA$202,0),1),"")</f>
        <v/>
      </c>
      <c r="AG32" s="123" t="str">
        <f>INDEX(Personeelslijst!$AA$3:$AA$202,MATCH(ROWS($AB$3:$AB32),$AA$3:$AA$202,0),1)</f>
        <v/>
      </c>
    </row>
    <row r="33" spans="1:33">
      <c r="A33" s="54">
        <f>Personeelslijst!A33</f>
        <v>31</v>
      </c>
      <c r="B33" s="109">
        <f>Personeelslijst!E33</f>
        <v>0</v>
      </c>
      <c r="C33" s="110">
        <f>Personeelslijst!C33</f>
        <v>0</v>
      </c>
      <c r="D33" s="104"/>
      <c r="E33" s="111"/>
      <c r="F33" s="112"/>
      <c r="G33" s="113"/>
      <c r="H33" s="113"/>
      <c r="I33" s="114"/>
      <c r="J33" s="114"/>
      <c r="K33" s="115"/>
      <c r="L33" s="115"/>
      <c r="M33" s="119" t="str">
        <f t="shared" si="0"/>
        <v/>
      </c>
      <c r="N33" s="117" t="str">
        <f t="shared" si="1"/>
        <v/>
      </c>
      <c r="O33" s="116" t="str">
        <f t="shared" si="2"/>
        <v/>
      </c>
      <c r="P33" s="117" t="str">
        <f t="shared" si="3"/>
        <v/>
      </c>
      <c r="Q33" s="116" t="str">
        <f>IFERROR(INDEX($AC$3:$AC$202,MATCH(ROWS($Q$3:Q33),$AB$3:$AB$202,0),1),"")</f>
        <v/>
      </c>
      <c r="R33" s="116" t="str">
        <f>IFERROR(INDEX($AE$3:$AE$202,MATCH(ROWS($R$3:R33),$AB$3:$AB$202,0),1),"")</f>
        <v/>
      </c>
      <c r="S33" s="118"/>
      <c r="T33" s="118"/>
      <c r="U33" s="118"/>
      <c r="V33" s="118"/>
      <c r="W33" s="118"/>
      <c r="X33" s="29"/>
      <c r="Y33" s="29"/>
      <c r="Z33" s="29"/>
      <c r="AA33" s="122">
        <f>IFERROR(RANK(J33,einddatumlijst,1)+COUNTIF($J$3:J33,J33)-1,ROW()-COUNTA($J$3:J33)-2+COUNTA($J$3:$J$202))</f>
        <v>31</v>
      </c>
      <c r="AB33" s="123">
        <f>INDEX($A$3:$A$202,MATCH(ROWS($AB$3:$AB33),$AA$3:$AA$202,0),1)</f>
        <v>31</v>
      </c>
      <c r="AC33" s="122" t="str">
        <f>IFERROR(IF(1650-(SUMIF($AG$3:$AG33,MID($AG$3:$AG$202,1,LEN($AG$3:$AG$202)-4)&amp;" (?)",$AF$3:$AF$202)-$AF33)&gt;=1650,$AF33,IF(1650-(SUMIF($AG$3:$AG33,MID($AG$3:$AG$202,1,LEN($AG$3:$AG$202)-4)&amp;" (?)",$AF$3:$AF$202)-$AF33)&gt;=0,IF($AF33&lt;1650-(SUMIF($AG$3:$AG33,MID($AG$3:$AG$202,1,LEN($AG$3:$AG$202)-4)&amp;" (?)",$AF$3:$AF$202)-$AF33),$AF33,1650-(SUMIF($AG$3:$AG33,MID($AG$3:$AG$202,1,LEN($AG$3:$AG$202)-4)&amp;" (?)",$AF$3:$AF$202)-$AF33)),0)),"")</f>
        <v/>
      </c>
      <c r="AD33" s="123">
        <f>SUM($AC$3:$AC33)</f>
        <v>0</v>
      </c>
      <c r="AE33" s="123" t="str">
        <f>IFERROR(IF(AD33&lt;((COUNTIFS(Personeelslijst!$C$3:$C$202,"*",Personeelslijst!$C$3:$C$202,"&lt;&gt;*(?)")+COUNTIF(Personeelslijst!$C$3:$C$202,"*(1)"))*1.5*220),AC33,IF(AC33-(AD33-((COUNTIFS(Personeelslijst!$C$3:$C$202,"*",Personeelslijst!$C$3:$C$202,"&lt;&gt;*(?)")+COUNTIF(Personeelslijst!$C$3:$C$202,"*(1)"))*1.5*220))&gt;0,AC33-(AD33-((COUNTIFS(Personeelslijst!$C$3:$C$202,"*",Personeelslijst!$C$3:$C$202,"&lt;&gt;*(?)")+COUNTIF(Personeelslijst!$C$3:$C$202,"*(1)"))*1.5*220)),0)),"")</f>
        <v/>
      </c>
      <c r="AF33" s="123" t="str">
        <f>IFERROR(INDEX($M$3:$M$202,MATCH(ROWS($AB$3:$AB33),$AA$3:$AA$202,0),1)+INDEX($P$3:$P$202,MATCH(ROWS($AB$3:$AB33),$AA$3:$AA$202,0),1),"")</f>
        <v/>
      </c>
      <c r="AG33" s="123" t="str">
        <f>INDEX(Personeelslijst!$AA$3:$AA$202,MATCH(ROWS($AB$3:$AB33),$AA$3:$AA$202,0),1)</f>
        <v/>
      </c>
    </row>
    <row r="34" spans="1:33">
      <c r="A34" s="54">
        <f>Personeelslijst!A34</f>
        <v>32</v>
      </c>
      <c r="B34" s="109">
        <f>Personeelslijst!E34</f>
        <v>0</v>
      </c>
      <c r="C34" s="110">
        <f>Personeelslijst!C34</f>
        <v>0</v>
      </c>
      <c r="D34" s="104"/>
      <c r="E34" s="111"/>
      <c r="F34" s="112"/>
      <c r="G34" s="113"/>
      <c r="H34" s="113"/>
      <c r="I34" s="114"/>
      <c r="J34" s="114"/>
      <c r="K34" s="115"/>
      <c r="L34" s="115"/>
      <c r="M34" s="119" t="str">
        <f t="shared" si="0"/>
        <v/>
      </c>
      <c r="N34" s="117" t="str">
        <f t="shared" si="1"/>
        <v/>
      </c>
      <c r="O34" s="116" t="str">
        <f t="shared" si="2"/>
        <v/>
      </c>
      <c r="P34" s="117" t="str">
        <f t="shared" si="3"/>
        <v/>
      </c>
      <c r="Q34" s="116" t="str">
        <f>IFERROR(INDEX($AC$3:$AC$202,MATCH(ROWS($Q$3:Q34),$AB$3:$AB$202,0),1),"")</f>
        <v/>
      </c>
      <c r="R34" s="116" t="str">
        <f>IFERROR(INDEX($AE$3:$AE$202,MATCH(ROWS($R$3:R34),$AB$3:$AB$202,0),1),"")</f>
        <v/>
      </c>
      <c r="S34" s="118"/>
      <c r="T34" s="118"/>
      <c r="U34" s="118"/>
      <c r="V34" s="118"/>
      <c r="W34" s="118"/>
      <c r="X34" s="29"/>
      <c r="Y34" s="29"/>
      <c r="Z34" s="29"/>
      <c r="AA34" s="122">
        <f>IFERROR(RANK(J34,einddatumlijst,1)+COUNTIF($J$3:J34,J34)-1,ROW()-COUNTA($J$3:J34)-2+COUNTA($J$3:$J$202))</f>
        <v>32</v>
      </c>
      <c r="AB34" s="123">
        <f>INDEX($A$3:$A$202,MATCH(ROWS($AB$3:$AB34),$AA$3:$AA$202,0),1)</f>
        <v>32</v>
      </c>
      <c r="AC34" s="122" t="str">
        <f>IFERROR(IF(1650-(SUMIF($AG$3:$AG34,MID($AG$3:$AG$202,1,LEN($AG$3:$AG$202)-4)&amp;" (?)",$AF$3:$AF$202)-$AF34)&gt;=1650,$AF34,IF(1650-(SUMIF($AG$3:$AG34,MID($AG$3:$AG$202,1,LEN($AG$3:$AG$202)-4)&amp;" (?)",$AF$3:$AF$202)-$AF34)&gt;=0,IF($AF34&lt;1650-(SUMIF($AG$3:$AG34,MID($AG$3:$AG$202,1,LEN($AG$3:$AG$202)-4)&amp;" (?)",$AF$3:$AF$202)-$AF34),$AF34,1650-(SUMIF($AG$3:$AG34,MID($AG$3:$AG$202,1,LEN($AG$3:$AG$202)-4)&amp;" (?)",$AF$3:$AF$202)-$AF34)),0)),"")</f>
        <v/>
      </c>
      <c r="AD34" s="123">
        <f>SUM($AC$3:$AC34)</f>
        <v>0</v>
      </c>
      <c r="AE34" s="123" t="str">
        <f>IFERROR(IF(AD34&lt;((COUNTIFS(Personeelslijst!$C$3:$C$202,"*",Personeelslijst!$C$3:$C$202,"&lt;&gt;*(?)")+COUNTIF(Personeelslijst!$C$3:$C$202,"*(1)"))*1.5*220),AC34,IF(AC34-(AD34-((COUNTIFS(Personeelslijst!$C$3:$C$202,"*",Personeelslijst!$C$3:$C$202,"&lt;&gt;*(?)")+COUNTIF(Personeelslijst!$C$3:$C$202,"*(1)"))*1.5*220))&gt;0,AC34-(AD34-((COUNTIFS(Personeelslijst!$C$3:$C$202,"*",Personeelslijst!$C$3:$C$202,"&lt;&gt;*(?)")+COUNTIF(Personeelslijst!$C$3:$C$202,"*(1)"))*1.5*220)),0)),"")</f>
        <v/>
      </c>
      <c r="AF34" s="123" t="str">
        <f>IFERROR(INDEX($M$3:$M$202,MATCH(ROWS($AB$3:$AB34),$AA$3:$AA$202,0),1)+INDEX($P$3:$P$202,MATCH(ROWS($AB$3:$AB34),$AA$3:$AA$202,0),1),"")</f>
        <v/>
      </c>
      <c r="AG34" s="123" t="str">
        <f>INDEX(Personeelslijst!$AA$3:$AA$202,MATCH(ROWS($AB$3:$AB34),$AA$3:$AA$202,0),1)</f>
        <v/>
      </c>
    </row>
    <row r="35" spans="1:33">
      <c r="A35" s="54">
        <f>Personeelslijst!A35</f>
        <v>33</v>
      </c>
      <c r="B35" s="109">
        <f>Personeelslijst!E35</f>
        <v>0</v>
      </c>
      <c r="C35" s="110">
        <f>Personeelslijst!C35</f>
        <v>0</v>
      </c>
      <c r="D35" s="104"/>
      <c r="E35" s="111"/>
      <c r="F35" s="112"/>
      <c r="G35" s="113"/>
      <c r="H35" s="113"/>
      <c r="I35" s="114"/>
      <c r="J35" s="114"/>
      <c r="K35" s="115"/>
      <c r="L35" s="115"/>
      <c r="M35" s="119" t="str">
        <f t="shared" ref="M35:M66" si="4">IF(ISBLANK(G35),"",IF(G35&gt;=K35*71,IF(K35*71&lt;=1650,K35*71,1650),IF(G35&gt;=1650,1650,G35)))</f>
        <v/>
      </c>
      <c r="N35" s="117" t="str">
        <f t="shared" ref="N35:N66" si="5">IF(ISBLANK(G35),"",G35-M35)</f>
        <v/>
      </c>
      <c r="O35" s="116" t="str">
        <f t="shared" ref="O35:O66" si="6">IF(ISBLANK(G35),"",IF(L35*18&lt;1650,L35*18,1650))</f>
        <v/>
      </c>
      <c r="P35" s="117" t="str">
        <f t="shared" ref="P35:P66" si="7">IF(ISBLANK(G35),"",IF(M35+(L35*18)&lt;=1650,L35*18,1650-M35))</f>
        <v/>
      </c>
      <c r="Q35" s="116" t="str">
        <f>IFERROR(INDEX($AC$3:$AC$202,MATCH(ROWS($Q$3:Q35),$AB$3:$AB$202,0),1),"")</f>
        <v/>
      </c>
      <c r="R35" s="116" t="str">
        <f>IFERROR(INDEX($AE$3:$AE$202,MATCH(ROWS($R$3:R35),$AB$3:$AB$202,0),1),"")</f>
        <v/>
      </c>
      <c r="S35" s="118"/>
      <c r="T35" s="118"/>
      <c r="U35" s="118"/>
      <c r="V35" s="118"/>
      <c r="W35" s="118"/>
      <c r="X35" s="29"/>
      <c r="Y35" s="29"/>
      <c r="Z35" s="29"/>
      <c r="AA35" s="122">
        <f>IFERROR(RANK(J35,einddatumlijst,1)+COUNTIF($J$3:J35,J35)-1,ROW()-COUNTA($J$3:J35)-2+COUNTA($J$3:$J$202))</f>
        <v>33</v>
      </c>
      <c r="AB35" s="123">
        <f>INDEX($A$3:$A$202,MATCH(ROWS($AB$3:$AB35),$AA$3:$AA$202,0),1)</f>
        <v>33</v>
      </c>
      <c r="AC35" s="122" t="str">
        <f>IFERROR(IF(1650-(SUMIF($AG$3:$AG35,MID($AG$3:$AG$202,1,LEN($AG$3:$AG$202)-4)&amp;" (?)",$AF$3:$AF$202)-$AF35)&gt;=1650,$AF35,IF(1650-(SUMIF($AG$3:$AG35,MID($AG$3:$AG$202,1,LEN($AG$3:$AG$202)-4)&amp;" (?)",$AF$3:$AF$202)-$AF35)&gt;=0,IF($AF35&lt;1650-(SUMIF($AG$3:$AG35,MID($AG$3:$AG$202,1,LEN($AG$3:$AG$202)-4)&amp;" (?)",$AF$3:$AF$202)-$AF35),$AF35,1650-(SUMIF($AG$3:$AG35,MID($AG$3:$AG$202,1,LEN($AG$3:$AG$202)-4)&amp;" (?)",$AF$3:$AF$202)-$AF35)),0)),"")</f>
        <v/>
      </c>
      <c r="AD35" s="123">
        <f>SUM($AC$3:$AC35)</f>
        <v>0</v>
      </c>
      <c r="AE35" s="123" t="str">
        <f>IFERROR(IF(AD35&lt;((COUNTIFS(Personeelslijst!$C$3:$C$202,"*",Personeelslijst!$C$3:$C$202,"&lt;&gt;*(?)")+COUNTIF(Personeelslijst!$C$3:$C$202,"*(1)"))*1.5*220),AC35,IF(AC35-(AD35-((COUNTIFS(Personeelslijst!$C$3:$C$202,"*",Personeelslijst!$C$3:$C$202,"&lt;&gt;*(?)")+COUNTIF(Personeelslijst!$C$3:$C$202,"*(1)"))*1.5*220))&gt;0,AC35-(AD35-((COUNTIFS(Personeelslijst!$C$3:$C$202,"*",Personeelslijst!$C$3:$C$202,"&lt;&gt;*(?)")+COUNTIF(Personeelslijst!$C$3:$C$202,"*(1)"))*1.5*220)),0)),"")</f>
        <v/>
      </c>
      <c r="AF35" s="123" t="str">
        <f>IFERROR(INDEX($M$3:$M$202,MATCH(ROWS($AB$3:$AB35),$AA$3:$AA$202,0),1)+INDEX($P$3:$P$202,MATCH(ROWS($AB$3:$AB35),$AA$3:$AA$202,0),1),"")</f>
        <v/>
      </c>
      <c r="AG35" s="123" t="str">
        <f>INDEX(Personeelslijst!$AA$3:$AA$202,MATCH(ROWS($AB$3:$AB35),$AA$3:$AA$202,0),1)</f>
        <v/>
      </c>
    </row>
    <row r="36" spans="1:33">
      <c r="A36" s="54">
        <f>Personeelslijst!A36</f>
        <v>34</v>
      </c>
      <c r="B36" s="109">
        <f>Personeelslijst!E36</f>
        <v>0</v>
      </c>
      <c r="C36" s="110">
        <f>Personeelslijst!C36</f>
        <v>0</v>
      </c>
      <c r="D36" s="104"/>
      <c r="E36" s="111"/>
      <c r="F36" s="112"/>
      <c r="G36" s="113"/>
      <c r="H36" s="113"/>
      <c r="I36" s="114"/>
      <c r="J36" s="114"/>
      <c r="K36" s="115"/>
      <c r="L36" s="115"/>
      <c r="M36" s="119" t="str">
        <f t="shared" si="4"/>
        <v/>
      </c>
      <c r="N36" s="117" t="str">
        <f t="shared" si="5"/>
        <v/>
      </c>
      <c r="O36" s="116" t="str">
        <f t="shared" si="6"/>
        <v/>
      </c>
      <c r="P36" s="117" t="str">
        <f t="shared" si="7"/>
        <v/>
      </c>
      <c r="Q36" s="116" t="str">
        <f>IFERROR(INDEX($AC$3:$AC$202,MATCH(ROWS($Q$3:Q36),$AB$3:$AB$202,0),1),"")</f>
        <v/>
      </c>
      <c r="R36" s="116" t="str">
        <f>IFERROR(INDEX($AE$3:$AE$202,MATCH(ROWS($R$3:R36),$AB$3:$AB$202,0),1),"")</f>
        <v/>
      </c>
      <c r="S36" s="118"/>
      <c r="T36" s="118"/>
      <c r="U36" s="118"/>
      <c r="V36" s="118"/>
      <c r="W36" s="118"/>
      <c r="X36" s="29"/>
      <c r="Y36" s="29"/>
      <c r="Z36" s="29"/>
      <c r="AA36" s="122">
        <f>IFERROR(RANK(J36,einddatumlijst,1)+COUNTIF($J$3:J36,J36)-1,ROW()-COUNTA($J$3:J36)-2+COUNTA($J$3:$J$202))</f>
        <v>34</v>
      </c>
      <c r="AB36" s="123">
        <f>INDEX($A$3:$A$202,MATCH(ROWS($AB$3:$AB36),$AA$3:$AA$202,0),1)</f>
        <v>34</v>
      </c>
      <c r="AC36" s="122" t="str">
        <f>IFERROR(IF(1650-(SUMIF($AG$3:$AG36,MID($AG$3:$AG$202,1,LEN($AG$3:$AG$202)-4)&amp;" (?)",$AF$3:$AF$202)-$AF36)&gt;=1650,$AF36,IF(1650-(SUMIF($AG$3:$AG36,MID($AG$3:$AG$202,1,LEN($AG$3:$AG$202)-4)&amp;" (?)",$AF$3:$AF$202)-$AF36)&gt;=0,IF($AF36&lt;1650-(SUMIF($AG$3:$AG36,MID($AG$3:$AG$202,1,LEN($AG$3:$AG$202)-4)&amp;" (?)",$AF$3:$AF$202)-$AF36),$AF36,1650-(SUMIF($AG$3:$AG36,MID($AG$3:$AG$202,1,LEN($AG$3:$AG$202)-4)&amp;" (?)",$AF$3:$AF$202)-$AF36)),0)),"")</f>
        <v/>
      </c>
      <c r="AD36" s="123">
        <f>SUM($AC$3:$AC36)</f>
        <v>0</v>
      </c>
      <c r="AE36" s="123" t="str">
        <f>IFERROR(IF(AD36&lt;((COUNTIFS(Personeelslijst!$C$3:$C$202,"*",Personeelslijst!$C$3:$C$202,"&lt;&gt;*(?)")+COUNTIF(Personeelslijst!$C$3:$C$202,"*(1)"))*1.5*220),AC36,IF(AC36-(AD36-((COUNTIFS(Personeelslijst!$C$3:$C$202,"*",Personeelslijst!$C$3:$C$202,"&lt;&gt;*(?)")+COUNTIF(Personeelslijst!$C$3:$C$202,"*(1)"))*1.5*220))&gt;0,AC36-(AD36-((COUNTIFS(Personeelslijst!$C$3:$C$202,"*",Personeelslijst!$C$3:$C$202,"&lt;&gt;*(?)")+COUNTIF(Personeelslijst!$C$3:$C$202,"*(1)"))*1.5*220)),0)),"")</f>
        <v/>
      </c>
      <c r="AF36" s="123" t="str">
        <f>IFERROR(INDEX($M$3:$M$202,MATCH(ROWS($AB$3:$AB36),$AA$3:$AA$202,0),1)+INDEX($P$3:$P$202,MATCH(ROWS($AB$3:$AB36),$AA$3:$AA$202,0),1),"")</f>
        <v/>
      </c>
      <c r="AG36" s="123" t="str">
        <f>INDEX(Personeelslijst!$AA$3:$AA$202,MATCH(ROWS($AB$3:$AB36),$AA$3:$AA$202,0),1)</f>
        <v/>
      </c>
    </row>
    <row r="37" spans="1:33">
      <c r="A37" s="54">
        <f>Personeelslijst!A37</f>
        <v>35</v>
      </c>
      <c r="B37" s="109">
        <f>Personeelslijst!E37</f>
        <v>0</v>
      </c>
      <c r="C37" s="110">
        <f>Personeelslijst!C37</f>
        <v>0</v>
      </c>
      <c r="D37" s="104"/>
      <c r="E37" s="111"/>
      <c r="F37" s="112"/>
      <c r="G37" s="113"/>
      <c r="H37" s="113"/>
      <c r="I37" s="114"/>
      <c r="J37" s="114"/>
      <c r="K37" s="115"/>
      <c r="L37" s="115"/>
      <c r="M37" s="119" t="str">
        <f t="shared" si="4"/>
        <v/>
      </c>
      <c r="N37" s="117" t="str">
        <f t="shared" si="5"/>
        <v/>
      </c>
      <c r="O37" s="116" t="str">
        <f t="shared" si="6"/>
        <v/>
      </c>
      <c r="P37" s="117" t="str">
        <f t="shared" si="7"/>
        <v/>
      </c>
      <c r="Q37" s="116" t="str">
        <f>IFERROR(INDEX($AC$3:$AC$202,MATCH(ROWS($Q$3:Q37),$AB$3:$AB$202,0),1),"")</f>
        <v/>
      </c>
      <c r="R37" s="116" t="str">
        <f>IFERROR(INDEX($AE$3:$AE$202,MATCH(ROWS($R$3:R37),$AB$3:$AB$202,0),1),"")</f>
        <v/>
      </c>
      <c r="S37" s="118"/>
      <c r="T37" s="118"/>
      <c r="U37" s="118"/>
      <c r="V37" s="118"/>
      <c r="W37" s="118"/>
      <c r="X37" s="29"/>
      <c r="Y37" s="29"/>
      <c r="Z37" s="29"/>
      <c r="AA37" s="122">
        <f>IFERROR(RANK(J37,einddatumlijst,1)+COUNTIF($J$3:J37,J37)-1,ROW()-COUNTA($J$3:J37)-2+COUNTA($J$3:$J$202))</f>
        <v>35</v>
      </c>
      <c r="AB37" s="123">
        <f>INDEX($A$3:$A$202,MATCH(ROWS($AB$3:$AB37),$AA$3:$AA$202,0),1)</f>
        <v>35</v>
      </c>
      <c r="AC37" s="122" t="str">
        <f>IFERROR(IF(1650-(SUMIF($AG$3:$AG37,MID($AG$3:$AG$202,1,LEN($AG$3:$AG$202)-4)&amp;" (?)",$AF$3:$AF$202)-$AF37)&gt;=1650,$AF37,IF(1650-(SUMIF($AG$3:$AG37,MID($AG$3:$AG$202,1,LEN($AG$3:$AG$202)-4)&amp;" (?)",$AF$3:$AF$202)-$AF37)&gt;=0,IF($AF37&lt;1650-(SUMIF($AG$3:$AG37,MID($AG$3:$AG$202,1,LEN($AG$3:$AG$202)-4)&amp;" (?)",$AF$3:$AF$202)-$AF37),$AF37,1650-(SUMIF($AG$3:$AG37,MID($AG$3:$AG$202,1,LEN($AG$3:$AG$202)-4)&amp;" (?)",$AF$3:$AF$202)-$AF37)),0)),"")</f>
        <v/>
      </c>
      <c r="AD37" s="123">
        <f>SUM($AC$3:$AC37)</f>
        <v>0</v>
      </c>
      <c r="AE37" s="123" t="str">
        <f>IFERROR(IF(AD37&lt;((COUNTIFS(Personeelslijst!$C$3:$C$202,"*",Personeelslijst!$C$3:$C$202,"&lt;&gt;*(?)")+COUNTIF(Personeelslijst!$C$3:$C$202,"*(1)"))*1.5*220),AC37,IF(AC37-(AD37-((COUNTIFS(Personeelslijst!$C$3:$C$202,"*",Personeelslijst!$C$3:$C$202,"&lt;&gt;*(?)")+COUNTIF(Personeelslijst!$C$3:$C$202,"*(1)"))*1.5*220))&gt;0,AC37-(AD37-((COUNTIFS(Personeelslijst!$C$3:$C$202,"*",Personeelslijst!$C$3:$C$202,"&lt;&gt;*(?)")+COUNTIF(Personeelslijst!$C$3:$C$202,"*(1)"))*1.5*220)),0)),"")</f>
        <v/>
      </c>
      <c r="AF37" s="123" t="str">
        <f>IFERROR(INDEX($M$3:$M$202,MATCH(ROWS($AB$3:$AB37),$AA$3:$AA$202,0),1)+INDEX($P$3:$P$202,MATCH(ROWS($AB$3:$AB37),$AA$3:$AA$202,0),1),"")</f>
        <v/>
      </c>
      <c r="AG37" s="123" t="str">
        <f>INDEX(Personeelslijst!$AA$3:$AA$202,MATCH(ROWS($AB$3:$AB37),$AA$3:$AA$202,0),1)</f>
        <v/>
      </c>
    </row>
    <row r="38" spans="1:33">
      <c r="A38" s="54">
        <f>Personeelslijst!A38</f>
        <v>36</v>
      </c>
      <c r="B38" s="109">
        <f>Personeelslijst!E38</f>
        <v>0</v>
      </c>
      <c r="C38" s="110">
        <f>Personeelslijst!C38</f>
        <v>0</v>
      </c>
      <c r="D38" s="104"/>
      <c r="E38" s="111"/>
      <c r="F38" s="112"/>
      <c r="G38" s="113"/>
      <c r="H38" s="113"/>
      <c r="I38" s="114"/>
      <c r="J38" s="114"/>
      <c r="K38" s="115"/>
      <c r="L38" s="115"/>
      <c r="M38" s="119" t="str">
        <f t="shared" si="4"/>
        <v/>
      </c>
      <c r="N38" s="117" t="str">
        <f t="shared" si="5"/>
        <v/>
      </c>
      <c r="O38" s="116" t="str">
        <f t="shared" si="6"/>
        <v/>
      </c>
      <c r="P38" s="117" t="str">
        <f t="shared" si="7"/>
        <v/>
      </c>
      <c r="Q38" s="116" t="str">
        <f>IFERROR(INDEX($AC$3:$AC$202,MATCH(ROWS($Q$3:Q38),$AB$3:$AB$202,0),1),"")</f>
        <v/>
      </c>
      <c r="R38" s="116" t="str">
        <f>IFERROR(INDEX($AE$3:$AE$202,MATCH(ROWS($R$3:R38),$AB$3:$AB$202,0),1),"")</f>
        <v/>
      </c>
      <c r="S38" s="118"/>
      <c r="T38" s="118"/>
      <c r="U38" s="118"/>
      <c r="V38" s="118"/>
      <c r="W38" s="118"/>
      <c r="X38" s="29"/>
      <c r="Y38" s="29"/>
      <c r="Z38" s="29"/>
      <c r="AA38" s="122">
        <f>IFERROR(RANK(J38,einddatumlijst,1)+COUNTIF($J$3:J38,J38)-1,ROW()-COUNTA($J$3:J38)-2+COUNTA($J$3:$J$202))</f>
        <v>36</v>
      </c>
      <c r="AB38" s="123">
        <f>INDEX($A$3:$A$202,MATCH(ROWS($AB$3:$AB38),$AA$3:$AA$202,0),1)</f>
        <v>36</v>
      </c>
      <c r="AC38" s="122" t="str">
        <f>IFERROR(IF(1650-(SUMIF($AG$3:$AG38,MID($AG$3:$AG$202,1,LEN($AG$3:$AG$202)-4)&amp;" (?)",$AF$3:$AF$202)-$AF38)&gt;=1650,$AF38,IF(1650-(SUMIF($AG$3:$AG38,MID($AG$3:$AG$202,1,LEN($AG$3:$AG$202)-4)&amp;" (?)",$AF$3:$AF$202)-$AF38)&gt;=0,IF($AF38&lt;1650-(SUMIF($AG$3:$AG38,MID($AG$3:$AG$202,1,LEN($AG$3:$AG$202)-4)&amp;" (?)",$AF$3:$AF$202)-$AF38),$AF38,1650-(SUMIF($AG$3:$AG38,MID($AG$3:$AG$202,1,LEN($AG$3:$AG$202)-4)&amp;" (?)",$AF$3:$AF$202)-$AF38)),0)),"")</f>
        <v/>
      </c>
      <c r="AD38" s="123">
        <f>SUM($AC$3:$AC38)</f>
        <v>0</v>
      </c>
      <c r="AE38" s="123" t="str">
        <f>IFERROR(IF(AD38&lt;((COUNTIFS(Personeelslijst!$C$3:$C$202,"*",Personeelslijst!$C$3:$C$202,"&lt;&gt;*(?)")+COUNTIF(Personeelslijst!$C$3:$C$202,"*(1)"))*1.5*220),AC38,IF(AC38-(AD38-((COUNTIFS(Personeelslijst!$C$3:$C$202,"*",Personeelslijst!$C$3:$C$202,"&lt;&gt;*(?)")+COUNTIF(Personeelslijst!$C$3:$C$202,"*(1)"))*1.5*220))&gt;0,AC38-(AD38-((COUNTIFS(Personeelslijst!$C$3:$C$202,"*",Personeelslijst!$C$3:$C$202,"&lt;&gt;*(?)")+COUNTIF(Personeelslijst!$C$3:$C$202,"*(1)"))*1.5*220)),0)),"")</f>
        <v/>
      </c>
      <c r="AF38" s="123" t="str">
        <f>IFERROR(INDEX($M$3:$M$202,MATCH(ROWS($AB$3:$AB38),$AA$3:$AA$202,0),1)+INDEX($P$3:$P$202,MATCH(ROWS($AB$3:$AB38),$AA$3:$AA$202,0),1),"")</f>
        <v/>
      </c>
      <c r="AG38" s="123" t="str">
        <f>INDEX(Personeelslijst!$AA$3:$AA$202,MATCH(ROWS($AB$3:$AB38),$AA$3:$AA$202,0),1)</f>
        <v/>
      </c>
    </row>
    <row r="39" spans="1:33">
      <c r="A39" s="54">
        <f>Personeelslijst!A39</f>
        <v>37</v>
      </c>
      <c r="B39" s="109">
        <f>Personeelslijst!E39</f>
        <v>0</v>
      </c>
      <c r="C39" s="110">
        <f>Personeelslijst!C39</f>
        <v>0</v>
      </c>
      <c r="D39" s="104"/>
      <c r="E39" s="111"/>
      <c r="F39" s="112"/>
      <c r="G39" s="113"/>
      <c r="H39" s="113"/>
      <c r="I39" s="114"/>
      <c r="J39" s="114"/>
      <c r="K39" s="115"/>
      <c r="L39" s="115"/>
      <c r="M39" s="119" t="str">
        <f t="shared" si="4"/>
        <v/>
      </c>
      <c r="N39" s="117" t="str">
        <f t="shared" si="5"/>
        <v/>
      </c>
      <c r="O39" s="116" t="str">
        <f t="shared" si="6"/>
        <v/>
      </c>
      <c r="P39" s="117" t="str">
        <f t="shared" si="7"/>
        <v/>
      </c>
      <c r="Q39" s="116" t="str">
        <f>IFERROR(INDEX($AC$3:$AC$202,MATCH(ROWS($Q$3:Q39),$AB$3:$AB$202,0),1),"")</f>
        <v/>
      </c>
      <c r="R39" s="116" t="str">
        <f>IFERROR(INDEX($AE$3:$AE$202,MATCH(ROWS($R$3:R39),$AB$3:$AB$202,0),1),"")</f>
        <v/>
      </c>
      <c r="S39" s="118"/>
      <c r="T39" s="118"/>
      <c r="U39" s="118"/>
      <c r="V39" s="118"/>
      <c r="W39" s="118"/>
      <c r="X39" s="29"/>
      <c r="Y39" s="29"/>
      <c r="Z39" s="29"/>
      <c r="AA39" s="122">
        <f>IFERROR(RANK(J39,einddatumlijst,1)+COUNTIF($J$3:J39,J39)-1,ROW()-COUNTA($J$3:J39)-2+COUNTA($J$3:$J$202))</f>
        <v>37</v>
      </c>
      <c r="AB39" s="123">
        <f>INDEX($A$3:$A$202,MATCH(ROWS($AB$3:$AB39),$AA$3:$AA$202,0),1)</f>
        <v>37</v>
      </c>
      <c r="AC39" s="122" t="str">
        <f>IFERROR(IF(1650-(SUMIF($AG$3:$AG39,MID($AG$3:$AG$202,1,LEN($AG$3:$AG$202)-4)&amp;" (?)",$AF$3:$AF$202)-$AF39)&gt;=1650,$AF39,IF(1650-(SUMIF($AG$3:$AG39,MID($AG$3:$AG$202,1,LEN($AG$3:$AG$202)-4)&amp;" (?)",$AF$3:$AF$202)-$AF39)&gt;=0,IF($AF39&lt;1650-(SUMIF($AG$3:$AG39,MID($AG$3:$AG$202,1,LEN($AG$3:$AG$202)-4)&amp;" (?)",$AF$3:$AF$202)-$AF39),$AF39,1650-(SUMIF($AG$3:$AG39,MID($AG$3:$AG$202,1,LEN($AG$3:$AG$202)-4)&amp;" (?)",$AF$3:$AF$202)-$AF39)),0)),"")</f>
        <v/>
      </c>
      <c r="AD39" s="123">
        <f>SUM($AC$3:$AC39)</f>
        <v>0</v>
      </c>
      <c r="AE39" s="123" t="str">
        <f>IFERROR(IF(AD39&lt;((COUNTIFS(Personeelslijst!$C$3:$C$202,"*",Personeelslijst!$C$3:$C$202,"&lt;&gt;*(?)")+COUNTIF(Personeelslijst!$C$3:$C$202,"*(1)"))*1.5*220),AC39,IF(AC39-(AD39-((COUNTIFS(Personeelslijst!$C$3:$C$202,"*",Personeelslijst!$C$3:$C$202,"&lt;&gt;*(?)")+COUNTIF(Personeelslijst!$C$3:$C$202,"*(1)"))*1.5*220))&gt;0,AC39-(AD39-((COUNTIFS(Personeelslijst!$C$3:$C$202,"*",Personeelslijst!$C$3:$C$202,"&lt;&gt;*(?)")+COUNTIF(Personeelslijst!$C$3:$C$202,"*(1)"))*1.5*220)),0)),"")</f>
        <v/>
      </c>
      <c r="AF39" s="123" t="str">
        <f>IFERROR(INDEX($M$3:$M$202,MATCH(ROWS($AB$3:$AB39),$AA$3:$AA$202,0),1)+INDEX($P$3:$P$202,MATCH(ROWS($AB$3:$AB39),$AA$3:$AA$202,0),1),"")</f>
        <v/>
      </c>
      <c r="AG39" s="123" t="str">
        <f>INDEX(Personeelslijst!$AA$3:$AA$202,MATCH(ROWS($AB$3:$AB39),$AA$3:$AA$202,0),1)</f>
        <v/>
      </c>
    </row>
    <row r="40" spans="1:33">
      <c r="A40" s="54">
        <f>Personeelslijst!A40</f>
        <v>38</v>
      </c>
      <c r="B40" s="109">
        <f>Personeelslijst!E40</f>
        <v>0</v>
      </c>
      <c r="C40" s="110">
        <f>Personeelslijst!C40</f>
        <v>0</v>
      </c>
      <c r="D40" s="104"/>
      <c r="E40" s="111"/>
      <c r="F40" s="112"/>
      <c r="G40" s="113"/>
      <c r="H40" s="113"/>
      <c r="I40" s="114"/>
      <c r="J40" s="114"/>
      <c r="K40" s="115"/>
      <c r="L40" s="115"/>
      <c r="M40" s="119" t="str">
        <f t="shared" si="4"/>
        <v/>
      </c>
      <c r="N40" s="117" t="str">
        <f t="shared" si="5"/>
        <v/>
      </c>
      <c r="O40" s="116" t="str">
        <f t="shared" si="6"/>
        <v/>
      </c>
      <c r="P40" s="117" t="str">
        <f t="shared" si="7"/>
        <v/>
      </c>
      <c r="Q40" s="116" t="str">
        <f>IFERROR(INDEX($AC$3:$AC$202,MATCH(ROWS($Q$3:Q40),$AB$3:$AB$202,0),1),"")</f>
        <v/>
      </c>
      <c r="R40" s="116" t="str">
        <f>IFERROR(INDEX($AE$3:$AE$202,MATCH(ROWS($R$3:R40),$AB$3:$AB$202,0),1),"")</f>
        <v/>
      </c>
      <c r="S40" s="118"/>
      <c r="T40" s="118"/>
      <c r="U40" s="118"/>
      <c r="V40" s="118"/>
      <c r="W40" s="118"/>
      <c r="X40" s="29"/>
      <c r="Y40" s="29"/>
      <c r="Z40" s="29"/>
      <c r="AA40" s="122">
        <f>IFERROR(RANK(J40,einddatumlijst,1)+COUNTIF($J$3:J40,J40)-1,ROW()-COUNTA($J$3:J40)-2+COUNTA($J$3:$J$202))</f>
        <v>38</v>
      </c>
      <c r="AB40" s="123">
        <f>INDEX($A$3:$A$202,MATCH(ROWS($AB$3:$AB40),$AA$3:$AA$202,0),1)</f>
        <v>38</v>
      </c>
      <c r="AC40" s="122" t="str">
        <f>IFERROR(IF(1650-(SUMIF($AG$3:$AG40,MID($AG$3:$AG$202,1,LEN($AG$3:$AG$202)-4)&amp;" (?)",$AF$3:$AF$202)-$AF40)&gt;=1650,$AF40,IF(1650-(SUMIF($AG$3:$AG40,MID($AG$3:$AG$202,1,LEN($AG$3:$AG$202)-4)&amp;" (?)",$AF$3:$AF$202)-$AF40)&gt;=0,IF($AF40&lt;1650-(SUMIF($AG$3:$AG40,MID($AG$3:$AG$202,1,LEN($AG$3:$AG$202)-4)&amp;" (?)",$AF$3:$AF$202)-$AF40),$AF40,1650-(SUMIF($AG$3:$AG40,MID($AG$3:$AG$202,1,LEN($AG$3:$AG$202)-4)&amp;" (?)",$AF$3:$AF$202)-$AF40)),0)),"")</f>
        <v/>
      </c>
      <c r="AD40" s="123">
        <f>SUM($AC$3:$AC40)</f>
        <v>0</v>
      </c>
      <c r="AE40" s="123" t="str">
        <f>IFERROR(IF(AD40&lt;((COUNTIFS(Personeelslijst!$C$3:$C$202,"*",Personeelslijst!$C$3:$C$202,"&lt;&gt;*(?)")+COUNTIF(Personeelslijst!$C$3:$C$202,"*(1)"))*1.5*220),AC40,IF(AC40-(AD40-((COUNTIFS(Personeelslijst!$C$3:$C$202,"*",Personeelslijst!$C$3:$C$202,"&lt;&gt;*(?)")+COUNTIF(Personeelslijst!$C$3:$C$202,"*(1)"))*1.5*220))&gt;0,AC40-(AD40-((COUNTIFS(Personeelslijst!$C$3:$C$202,"*",Personeelslijst!$C$3:$C$202,"&lt;&gt;*(?)")+COUNTIF(Personeelslijst!$C$3:$C$202,"*(1)"))*1.5*220)),0)),"")</f>
        <v/>
      </c>
      <c r="AF40" s="123" t="str">
        <f>IFERROR(INDEX($M$3:$M$202,MATCH(ROWS($AB$3:$AB40),$AA$3:$AA$202,0),1)+INDEX($P$3:$P$202,MATCH(ROWS($AB$3:$AB40),$AA$3:$AA$202,0),1),"")</f>
        <v/>
      </c>
      <c r="AG40" s="123" t="str">
        <f>INDEX(Personeelslijst!$AA$3:$AA$202,MATCH(ROWS($AB$3:$AB40),$AA$3:$AA$202,0),1)</f>
        <v/>
      </c>
    </row>
    <row r="41" spans="1:33">
      <c r="A41" s="54">
        <f>Personeelslijst!A41</f>
        <v>39</v>
      </c>
      <c r="B41" s="109">
        <f>Personeelslijst!E41</f>
        <v>0</v>
      </c>
      <c r="C41" s="110">
        <f>Personeelslijst!C41</f>
        <v>0</v>
      </c>
      <c r="D41" s="104"/>
      <c r="E41" s="111"/>
      <c r="F41" s="112"/>
      <c r="G41" s="113"/>
      <c r="H41" s="113"/>
      <c r="I41" s="114"/>
      <c r="J41" s="114"/>
      <c r="K41" s="115"/>
      <c r="L41" s="115"/>
      <c r="M41" s="119" t="str">
        <f t="shared" si="4"/>
        <v/>
      </c>
      <c r="N41" s="117" t="str">
        <f t="shared" si="5"/>
        <v/>
      </c>
      <c r="O41" s="116" t="str">
        <f t="shared" si="6"/>
        <v/>
      </c>
      <c r="P41" s="117" t="str">
        <f t="shared" si="7"/>
        <v/>
      </c>
      <c r="Q41" s="116" t="str">
        <f>IFERROR(INDEX($AC$3:$AC$202,MATCH(ROWS($Q$3:Q41),$AB$3:$AB$202,0),1),"")</f>
        <v/>
      </c>
      <c r="R41" s="116" t="str">
        <f>IFERROR(INDEX($AE$3:$AE$202,MATCH(ROWS($R$3:R41),$AB$3:$AB$202,0),1),"")</f>
        <v/>
      </c>
      <c r="S41" s="118"/>
      <c r="T41" s="118"/>
      <c r="U41" s="118"/>
      <c r="V41" s="118"/>
      <c r="W41" s="118"/>
      <c r="X41" s="29"/>
      <c r="Y41" s="29"/>
      <c r="Z41" s="29"/>
      <c r="AA41" s="122">
        <f>IFERROR(RANK(J41,einddatumlijst,1)+COUNTIF($J$3:J41,J41)-1,ROW()-COUNTA($J$3:J41)-2+COUNTA($J$3:$J$202))</f>
        <v>39</v>
      </c>
      <c r="AB41" s="123">
        <f>INDEX($A$3:$A$202,MATCH(ROWS($AB$3:$AB41),$AA$3:$AA$202,0),1)</f>
        <v>39</v>
      </c>
      <c r="AC41" s="122" t="str">
        <f>IFERROR(IF(1650-(SUMIF($AG$3:$AG41,MID($AG$3:$AG$202,1,LEN($AG$3:$AG$202)-4)&amp;" (?)",$AF$3:$AF$202)-$AF41)&gt;=1650,$AF41,IF(1650-(SUMIF($AG$3:$AG41,MID($AG$3:$AG$202,1,LEN($AG$3:$AG$202)-4)&amp;" (?)",$AF$3:$AF$202)-$AF41)&gt;=0,IF($AF41&lt;1650-(SUMIF($AG$3:$AG41,MID($AG$3:$AG$202,1,LEN($AG$3:$AG$202)-4)&amp;" (?)",$AF$3:$AF$202)-$AF41),$AF41,1650-(SUMIF($AG$3:$AG41,MID($AG$3:$AG$202,1,LEN($AG$3:$AG$202)-4)&amp;" (?)",$AF$3:$AF$202)-$AF41)),0)),"")</f>
        <v/>
      </c>
      <c r="AD41" s="123">
        <f>SUM($AC$3:$AC41)</f>
        <v>0</v>
      </c>
      <c r="AE41" s="123" t="str">
        <f>IFERROR(IF(AD41&lt;((COUNTIFS(Personeelslijst!$C$3:$C$202,"*",Personeelslijst!$C$3:$C$202,"&lt;&gt;*(?)")+COUNTIF(Personeelslijst!$C$3:$C$202,"*(1)"))*1.5*220),AC41,IF(AC41-(AD41-((COUNTIFS(Personeelslijst!$C$3:$C$202,"*",Personeelslijst!$C$3:$C$202,"&lt;&gt;*(?)")+COUNTIF(Personeelslijst!$C$3:$C$202,"*(1)"))*1.5*220))&gt;0,AC41-(AD41-((COUNTIFS(Personeelslijst!$C$3:$C$202,"*",Personeelslijst!$C$3:$C$202,"&lt;&gt;*(?)")+COUNTIF(Personeelslijst!$C$3:$C$202,"*(1)"))*1.5*220)),0)),"")</f>
        <v/>
      </c>
      <c r="AF41" s="123" t="str">
        <f>IFERROR(INDEX($M$3:$M$202,MATCH(ROWS($AB$3:$AB41),$AA$3:$AA$202,0),1)+INDEX($P$3:$P$202,MATCH(ROWS($AB$3:$AB41),$AA$3:$AA$202,0),1),"")</f>
        <v/>
      </c>
      <c r="AG41" s="123" t="str">
        <f>INDEX(Personeelslijst!$AA$3:$AA$202,MATCH(ROWS($AB$3:$AB41),$AA$3:$AA$202,0),1)</f>
        <v/>
      </c>
    </row>
    <row r="42" spans="1:33">
      <c r="A42" s="54">
        <f>Personeelslijst!A42</f>
        <v>40</v>
      </c>
      <c r="B42" s="109">
        <f>Personeelslijst!E42</f>
        <v>0</v>
      </c>
      <c r="C42" s="110">
        <f>Personeelslijst!C42</f>
        <v>0</v>
      </c>
      <c r="D42" s="104"/>
      <c r="E42" s="111"/>
      <c r="F42" s="112"/>
      <c r="G42" s="113"/>
      <c r="H42" s="113"/>
      <c r="I42" s="114"/>
      <c r="J42" s="114"/>
      <c r="K42" s="115"/>
      <c r="L42" s="115"/>
      <c r="M42" s="119" t="str">
        <f t="shared" si="4"/>
        <v/>
      </c>
      <c r="N42" s="117" t="str">
        <f t="shared" si="5"/>
        <v/>
      </c>
      <c r="O42" s="116" t="str">
        <f t="shared" si="6"/>
        <v/>
      </c>
      <c r="P42" s="117" t="str">
        <f t="shared" si="7"/>
        <v/>
      </c>
      <c r="Q42" s="116" t="str">
        <f>IFERROR(INDEX($AC$3:$AC$202,MATCH(ROWS($Q$3:Q42),$AB$3:$AB$202,0),1),"")</f>
        <v/>
      </c>
      <c r="R42" s="116" t="str">
        <f>IFERROR(INDEX($AE$3:$AE$202,MATCH(ROWS($R$3:R42),$AB$3:$AB$202,0),1),"")</f>
        <v/>
      </c>
      <c r="S42" s="118"/>
      <c r="T42" s="118"/>
      <c r="U42" s="118"/>
      <c r="V42" s="118"/>
      <c r="W42" s="118"/>
      <c r="X42" s="29"/>
      <c r="Y42" s="29"/>
      <c r="Z42" s="29"/>
      <c r="AA42" s="122">
        <f>IFERROR(RANK(J42,einddatumlijst,1)+COUNTIF($J$3:J42,J42)-1,ROW()-COUNTA($J$3:J42)-2+COUNTA($J$3:$J$202))</f>
        <v>40</v>
      </c>
      <c r="AB42" s="123">
        <f>INDEX($A$3:$A$202,MATCH(ROWS($AB$3:$AB42),$AA$3:$AA$202,0),1)</f>
        <v>40</v>
      </c>
      <c r="AC42" s="122" t="str">
        <f>IFERROR(IF(1650-(SUMIF($AG$3:$AG42,MID($AG$3:$AG$202,1,LEN($AG$3:$AG$202)-4)&amp;" (?)",$AF$3:$AF$202)-$AF42)&gt;=1650,$AF42,IF(1650-(SUMIF($AG$3:$AG42,MID($AG$3:$AG$202,1,LEN($AG$3:$AG$202)-4)&amp;" (?)",$AF$3:$AF$202)-$AF42)&gt;=0,IF($AF42&lt;1650-(SUMIF($AG$3:$AG42,MID($AG$3:$AG$202,1,LEN($AG$3:$AG$202)-4)&amp;" (?)",$AF$3:$AF$202)-$AF42),$AF42,1650-(SUMIF($AG$3:$AG42,MID($AG$3:$AG$202,1,LEN($AG$3:$AG$202)-4)&amp;" (?)",$AF$3:$AF$202)-$AF42)),0)),"")</f>
        <v/>
      </c>
      <c r="AD42" s="123">
        <f>SUM($AC$3:$AC42)</f>
        <v>0</v>
      </c>
      <c r="AE42" s="123" t="str">
        <f>IFERROR(IF(AD42&lt;((COUNTIFS(Personeelslijst!$C$3:$C$202,"*",Personeelslijst!$C$3:$C$202,"&lt;&gt;*(?)")+COUNTIF(Personeelslijst!$C$3:$C$202,"*(1)"))*1.5*220),AC42,IF(AC42-(AD42-((COUNTIFS(Personeelslijst!$C$3:$C$202,"*",Personeelslijst!$C$3:$C$202,"&lt;&gt;*(?)")+COUNTIF(Personeelslijst!$C$3:$C$202,"*(1)"))*1.5*220))&gt;0,AC42-(AD42-((COUNTIFS(Personeelslijst!$C$3:$C$202,"*",Personeelslijst!$C$3:$C$202,"&lt;&gt;*(?)")+COUNTIF(Personeelslijst!$C$3:$C$202,"*(1)"))*1.5*220)),0)),"")</f>
        <v/>
      </c>
      <c r="AF42" s="123" t="str">
        <f>IFERROR(INDEX($M$3:$M$202,MATCH(ROWS($AB$3:$AB42),$AA$3:$AA$202,0),1)+INDEX($P$3:$P$202,MATCH(ROWS($AB$3:$AB42),$AA$3:$AA$202,0),1),"")</f>
        <v/>
      </c>
      <c r="AG42" s="123" t="str">
        <f>INDEX(Personeelslijst!$AA$3:$AA$202,MATCH(ROWS($AB$3:$AB42),$AA$3:$AA$202,0),1)</f>
        <v/>
      </c>
    </row>
    <row r="43" spans="1:33">
      <c r="A43" s="54">
        <f>Personeelslijst!A43</f>
        <v>41</v>
      </c>
      <c r="B43" s="109">
        <f>Personeelslijst!E43</f>
        <v>0</v>
      </c>
      <c r="C43" s="110">
        <f>Personeelslijst!C43</f>
        <v>0</v>
      </c>
      <c r="D43" s="104"/>
      <c r="E43" s="111"/>
      <c r="F43" s="112"/>
      <c r="G43" s="113"/>
      <c r="H43" s="113"/>
      <c r="I43" s="114"/>
      <c r="J43" s="114"/>
      <c r="K43" s="115"/>
      <c r="L43" s="115"/>
      <c r="M43" s="119" t="str">
        <f t="shared" si="4"/>
        <v/>
      </c>
      <c r="N43" s="117" t="str">
        <f t="shared" si="5"/>
        <v/>
      </c>
      <c r="O43" s="116" t="str">
        <f t="shared" si="6"/>
        <v/>
      </c>
      <c r="P43" s="117" t="str">
        <f t="shared" si="7"/>
        <v/>
      </c>
      <c r="Q43" s="116" t="str">
        <f>IFERROR(INDEX($AC$3:$AC$202,MATCH(ROWS($Q$3:Q43),$AB$3:$AB$202,0),1),"")</f>
        <v/>
      </c>
      <c r="R43" s="116" t="str">
        <f>IFERROR(INDEX($AE$3:$AE$202,MATCH(ROWS($R$3:R43),$AB$3:$AB$202,0),1),"")</f>
        <v/>
      </c>
      <c r="S43" s="118"/>
      <c r="T43" s="118"/>
      <c r="U43" s="118"/>
      <c r="V43" s="118"/>
      <c r="W43" s="118"/>
      <c r="X43" s="29"/>
      <c r="Y43" s="29"/>
      <c r="Z43" s="29"/>
      <c r="AA43" s="122">
        <f>IFERROR(RANK(J43,einddatumlijst,1)+COUNTIF($J$3:J43,J43)-1,ROW()-COUNTA($J$3:J43)-2+COUNTA($J$3:$J$202))</f>
        <v>41</v>
      </c>
      <c r="AB43" s="123">
        <f>INDEX($A$3:$A$202,MATCH(ROWS($AB$3:$AB43),$AA$3:$AA$202,0),1)</f>
        <v>41</v>
      </c>
      <c r="AC43" s="122" t="str">
        <f>IFERROR(IF(1650-(SUMIF($AG$3:$AG43,MID($AG$3:$AG$202,1,LEN($AG$3:$AG$202)-4)&amp;" (?)",$AF$3:$AF$202)-$AF43)&gt;=1650,$AF43,IF(1650-(SUMIF($AG$3:$AG43,MID($AG$3:$AG$202,1,LEN($AG$3:$AG$202)-4)&amp;" (?)",$AF$3:$AF$202)-$AF43)&gt;=0,IF($AF43&lt;1650-(SUMIF($AG$3:$AG43,MID($AG$3:$AG$202,1,LEN($AG$3:$AG$202)-4)&amp;" (?)",$AF$3:$AF$202)-$AF43),$AF43,1650-(SUMIF($AG$3:$AG43,MID($AG$3:$AG$202,1,LEN($AG$3:$AG$202)-4)&amp;" (?)",$AF$3:$AF$202)-$AF43)),0)),"")</f>
        <v/>
      </c>
      <c r="AD43" s="123">
        <f>SUM($AC$3:$AC43)</f>
        <v>0</v>
      </c>
      <c r="AE43" s="123" t="str">
        <f>IFERROR(IF(AD43&lt;((COUNTIFS(Personeelslijst!$C$3:$C$202,"*",Personeelslijst!$C$3:$C$202,"&lt;&gt;*(?)")+COUNTIF(Personeelslijst!$C$3:$C$202,"*(1)"))*1.5*220),AC43,IF(AC43-(AD43-((COUNTIFS(Personeelslijst!$C$3:$C$202,"*",Personeelslijst!$C$3:$C$202,"&lt;&gt;*(?)")+COUNTIF(Personeelslijst!$C$3:$C$202,"*(1)"))*1.5*220))&gt;0,AC43-(AD43-((COUNTIFS(Personeelslijst!$C$3:$C$202,"*",Personeelslijst!$C$3:$C$202,"&lt;&gt;*(?)")+COUNTIF(Personeelslijst!$C$3:$C$202,"*(1)"))*1.5*220)),0)),"")</f>
        <v/>
      </c>
      <c r="AF43" s="123" t="str">
        <f>IFERROR(INDEX($M$3:$M$202,MATCH(ROWS($AB$3:$AB43),$AA$3:$AA$202,0),1)+INDEX($P$3:$P$202,MATCH(ROWS($AB$3:$AB43),$AA$3:$AA$202,0),1),"")</f>
        <v/>
      </c>
      <c r="AG43" s="123" t="str">
        <f>INDEX(Personeelslijst!$AA$3:$AA$202,MATCH(ROWS($AB$3:$AB43),$AA$3:$AA$202,0),1)</f>
        <v/>
      </c>
    </row>
    <row r="44" spans="1:33">
      <c r="A44" s="54">
        <f>Personeelslijst!A44</f>
        <v>42</v>
      </c>
      <c r="B44" s="109">
        <f>Personeelslijst!E44</f>
        <v>0</v>
      </c>
      <c r="C44" s="110">
        <f>Personeelslijst!C44</f>
        <v>0</v>
      </c>
      <c r="D44" s="104"/>
      <c r="E44" s="111"/>
      <c r="F44" s="112"/>
      <c r="G44" s="113"/>
      <c r="H44" s="113"/>
      <c r="I44" s="114"/>
      <c r="J44" s="114"/>
      <c r="K44" s="115"/>
      <c r="L44" s="115"/>
      <c r="M44" s="119" t="str">
        <f t="shared" si="4"/>
        <v/>
      </c>
      <c r="N44" s="117" t="str">
        <f t="shared" si="5"/>
        <v/>
      </c>
      <c r="O44" s="116" t="str">
        <f t="shared" si="6"/>
        <v/>
      </c>
      <c r="P44" s="117" t="str">
        <f t="shared" si="7"/>
        <v/>
      </c>
      <c r="Q44" s="116" t="str">
        <f>IFERROR(INDEX($AC$3:$AC$202,MATCH(ROWS($Q$3:Q44),$AB$3:$AB$202,0),1),"")</f>
        <v/>
      </c>
      <c r="R44" s="116" t="str">
        <f>IFERROR(INDEX($AE$3:$AE$202,MATCH(ROWS($R$3:R44),$AB$3:$AB$202,0),1),"")</f>
        <v/>
      </c>
      <c r="S44" s="118"/>
      <c r="T44" s="118"/>
      <c r="U44" s="118"/>
      <c r="V44" s="118"/>
      <c r="W44" s="118"/>
      <c r="X44" s="29"/>
      <c r="Y44" s="29"/>
      <c r="Z44" s="29"/>
      <c r="AA44" s="122">
        <f>IFERROR(RANK(J44,einddatumlijst,1)+COUNTIF($J$3:J44,J44)-1,ROW()-COUNTA($J$3:J44)-2+COUNTA($J$3:$J$202))</f>
        <v>42</v>
      </c>
      <c r="AB44" s="123">
        <f>INDEX($A$3:$A$202,MATCH(ROWS($AB$3:$AB44),$AA$3:$AA$202,0),1)</f>
        <v>42</v>
      </c>
      <c r="AC44" s="122" t="str">
        <f>IFERROR(IF(1650-(SUMIF($AG$3:$AG44,MID($AG$3:$AG$202,1,LEN($AG$3:$AG$202)-4)&amp;" (?)",$AF$3:$AF$202)-$AF44)&gt;=1650,$AF44,IF(1650-(SUMIF($AG$3:$AG44,MID($AG$3:$AG$202,1,LEN($AG$3:$AG$202)-4)&amp;" (?)",$AF$3:$AF$202)-$AF44)&gt;=0,IF($AF44&lt;1650-(SUMIF($AG$3:$AG44,MID($AG$3:$AG$202,1,LEN($AG$3:$AG$202)-4)&amp;" (?)",$AF$3:$AF$202)-$AF44),$AF44,1650-(SUMIF($AG$3:$AG44,MID($AG$3:$AG$202,1,LEN($AG$3:$AG$202)-4)&amp;" (?)",$AF$3:$AF$202)-$AF44)),0)),"")</f>
        <v/>
      </c>
      <c r="AD44" s="123">
        <f>SUM($AC$3:$AC44)</f>
        <v>0</v>
      </c>
      <c r="AE44" s="123" t="str">
        <f>IFERROR(IF(AD44&lt;((COUNTIFS(Personeelslijst!$C$3:$C$202,"*",Personeelslijst!$C$3:$C$202,"&lt;&gt;*(?)")+COUNTIF(Personeelslijst!$C$3:$C$202,"*(1)"))*1.5*220),AC44,IF(AC44-(AD44-((COUNTIFS(Personeelslijst!$C$3:$C$202,"*",Personeelslijst!$C$3:$C$202,"&lt;&gt;*(?)")+COUNTIF(Personeelslijst!$C$3:$C$202,"*(1)"))*1.5*220))&gt;0,AC44-(AD44-((COUNTIFS(Personeelslijst!$C$3:$C$202,"*",Personeelslijst!$C$3:$C$202,"&lt;&gt;*(?)")+COUNTIF(Personeelslijst!$C$3:$C$202,"*(1)"))*1.5*220)),0)),"")</f>
        <v/>
      </c>
      <c r="AF44" s="123" t="str">
        <f>IFERROR(INDEX($M$3:$M$202,MATCH(ROWS($AB$3:$AB44),$AA$3:$AA$202,0),1)+INDEX($P$3:$P$202,MATCH(ROWS($AB$3:$AB44),$AA$3:$AA$202,0),1),"")</f>
        <v/>
      </c>
      <c r="AG44" s="123" t="str">
        <f>INDEX(Personeelslijst!$AA$3:$AA$202,MATCH(ROWS($AB$3:$AB44),$AA$3:$AA$202,0),1)</f>
        <v/>
      </c>
    </row>
    <row r="45" spans="1:33">
      <c r="A45" s="54">
        <f>Personeelslijst!A45</f>
        <v>43</v>
      </c>
      <c r="B45" s="109">
        <f>Personeelslijst!E45</f>
        <v>0</v>
      </c>
      <c r="C45" s="110">
        <f>Personeelslijst!C45</f>
        <v>0</v>
      </c>
      <c r="D45" s="104"/>
      <c r="E45" s="111"/>
      <c r="F45" s="112"/>
      <c r="G45" s="113"/>
      <c r="H45" s="113"/>
      <c r="I45" s="114"/>
      <c r="J45" s="114"/>
      <c r="K45" s="115"/>
      <c r="L45" s="115"/>
      <c r="M45" s="119" t="str">
        <f t="shared" si="4"/>
        <v/>
      </c>
      <c r="N45" s="117" t="str">
        <f t="shared" si="5"/>
        <v/>
      </c>
      <c r="O45" s="116" t="str">
        <f t="shared" si="6"/>
        <v/>
      </c>
      <c r="P45" s="117" t="str">
        <f t="shared" si="7"/>
        <v/>
      </c>
      <c r="Q45" s="116" t="str">
        <f>IFERROR(INDEX($AC$3:$AC$202,MATCH(ROWS($Q$3:Q45),$AB$3:$AB$202,0),1),"")</f>
        <v/>
      </c>
      <c r="R45" s="116" t="str">
        <f>IFERROR(INDEX($AE$3:$AE$202,MATCH(ROWS($R$3:R45),$AB$3:$AB$202,0),1),"")</f>
        <v/>
      </c>
      <c r="S45" s="118"/>
      <c r="T45" s="118"/>
      <c r="U45" s="118"/>
      <c r="V45" s="118"/>
      <c r="W45" s="118"/>
      <c r="X45" s="29"/>
      <c r="Y45" s="29"/>
      <c r="Z45" s="29"/>
      <c r="AA45" s="122">
        <f>IFERROR(RANK(J45,einddatumlijst,1)+COUNTIF($J$3:J45,J45)-1,ROW()-COUNTA($J$3:J45)-2+COUNTA($J$3:$J$202))</f>
        <v>43</v>
      </c>
      <c r="AB45" s="123">
        <f>INDEX($A$3:$A$202,MATCH(ROWS($AB$3:$AB45),$AA$3:$AA$202,0),1)</f>
        <v>43</v>
      </c>
      <c r="AC45" s="122" t="str">
        <f>IFERROR(IF(1650-(SUMIF($AG$3:$AG45,MID($AG$3:$AG$202,1,LEN($AG$3:$AG$202)-4)&amp;" (?)",$AF$3:$AF$202)-$AF45)&gt;=1650,$AF45,IF(1650-(SUMIF($AG$3:$AG45,MID($AG$3:$AG$202,1,LEN($AG$3:$AG$202)-4)&amp;" (?)",$AF$3:$AF$202)-$AF45)&gt;=0,IF($AF45&lt;1650-(SUMIF($AG$3:$AG45,MID($AG$3:$AG$202,1,LEN($AG$3:$AG$202)-4)&amp;" (?)",$AF$3:$AF$202)-$AF45),$AF45,1650-(SUMIF($AG$3:$AG45,MID($AG$3:$AG$202,1,LEN($AG$3:$AG$202)-4)&amp;" (?)",$AF$3:$AF$202)-$AF45)),0)),"")</f>
        <v/>
      </c>
      <c r="AD45" s="123">
        <f>SUM($AC$3:$AC45)</f>
        <v>0</v>
      </c>
      <c r="AE45" s="123" t="str">
        <f>IFERROR(IF(AD45&lt;((COUNTIFS(Personeelslijst!$C$3:$C$202,"*",Personeelslijst!$C$3:$C$202,"&lt;&gt;*(?)")+COUNTIF(Personeelslijst!$C$3:$C$202,"*(1)"))*1.5*220),AC45,IF(AC45-(AD45-((COUNTIFS(Personeelslijst!$C$3:$C$202,"*",Personeelslijst!$C$3:$C$202,"&lt;&gt;*(?)")+COUNTIF(Personeelslijst!$C$3:$C$202,"*(1)"))*1.5*220))&gt;0,AC45-(AD45-((COUNTIFS(Personeelslijst!$C$3:$C$202,"*",Personeelslijst!$C$3:$C$202,"&lt;&gt;*(?)")+COUNTIF(Personeelslijst!$C$3:$C$202,"*(1)"))*1.5*220)),0)),"")</f>
        <v/>
      </c>
      <c r="AF45" s="123" t="str">
        <f>IFERROR(INDEX($M$3:$M$202,MATCH(ROWS($AB$3:$AB45),$AA$3:$AA$202,0),1)+INDEX($P$3:$P$202,MATCH(ROWS($AB$3:$AB45),$AA$3:$AA$202,0),1),"")</f>
        <v/>
      </c>
      <c r="AG45" s="123" t="str">
        <f>INDEX(Personeelslijst!$AA$3:$AA$202,MATCH(ROWS($AB$3:$AB45),$AA$3:$AA$202,0),1)</f>
        <v/>
      </c>
    </row>
    <row r="46" spans="1:33">
      <c r="A46" s="54">
        <f>Personeelslijst!A46</f>
        <v>44</v>
      </c>
      <c r="B46" s="109">
        <f>Personeelslijst!E46</f>
        <v>0</v>
      </c>
      <c r="C46" s="110">
        <f>Personeelslijst!C46</f>
        <v>0</v>
      </c>
      <c r="D46" s="104"/>
      <c r="E46" s="111"/>
      <c r="F46" s="112"/>
      <c r="G46" s="113"/>
      <c r="H46" s="113"/>
      <c r="I46" s="114"/>
      <c r="J46" s="114"/>
      <c r="K46" s="115"/>
      <c r="L46" s="115"/>
      <c r="M46" s="119" t="str">
        <f t="shared" si="4"/>
        <v/>
      </c>
      <c r="N46" s="117" t="str">
        <f t="shared" si="5"/>
        <v/>
      </c>
      <c r="O46" s="116" t="str">
        <f t="shared" si="6"/>
        <v/>
      </c>
      <c r="P46" s="117" t="str">
        <f t="shared" si="7"/>
        <v/>
      </c>
      <c r="Q46" s="116" t="str">
        <f>IFERROR(INDEX($AC$3:$AC$202,MATCH(ROWS($Q$3:Q46),$AB$3:$AB$202,0),1),"")</f>
        <v/>
      </c>
      <c r="R46" s="116" t="str">
        <f>IFERROR(INDEX($AE$3:$AE$202,MATCH(ROWS($R$3:R46),$AB$3:$AB$202,0),1),"")</f>
        <v/>
      </c>
      <c r="S46" s="118"/>
      <c r="T46" s="118"/>
      <c r="U46" s="118"/>
      <c r="V46" s="118"/>
      <c r="W46" s="118"/>
      <c r="X46" s="29"/>
      <c r="Y46" s="29"/>
      <c r="Z46" s="29"/>
      <c r="AA46" s="122">
        <f>IFERROR(RANK(J46,einddatumlijst,1)+COUNTIF($J$3:J46,J46)-1,ROW()-COUNTA($J$3:J46)-2+COUNTA($J$3:$J$202))</f>
        <v>44</v>
      </c>
      <c r="AB46" s="123">
        <f>INDEX($A$3:$A$202,MATCH(ROWS($AB$3:$AB46),$AA$3:$AA$202,0),1)</f>
        <v>44</v>
      </c>
      <c r="AC46" s="122" t="str">
        <f>IFERROR(IF(1650-(SUMIF($AG$3:$AG46,MID($AG$3:$AG$202,1,LEN($AG$3:$AG$202)-4)&amp;" (?)",$AF$3:$AF$202)-$AF46)&gt;=1650,$AF46,IF(1650-(SUMIF($AG$3:$AG46,MID($AG$3:$AG$202,1,LEN($AG$3:$AG$202)-4)&amp;" (?)",$AF$3:$AF$202)-$AF46)&gt;=0,IF($AF46&lt;1650-(SUMIF($AG$3:$AG46,MID($AG$3:$AG$202,1,LEN($AG$3:$AG$202)-4)&amp;" (?)",$AF$3:$AF$202)-$AF46),$AF46,1650-(SUMIF($AG$3:$AG46,MID($AG$3:$AG$202,1,LEN($AG$3:$AG$202)-4)&amp;" (?)",$AF$3:$AF$202)-$AF46)),0)),"")</f>
        <v/>
      </c>
      <c r="AD46" s="123">
        <f>SUM($AC$3:$AC46)</f>
        <v>0</v>
      </c>
      <c r="AE46" s="123" t="str">
        <f>IFERROR(IF(AD46&lt;((COUNTIFS(Personeelslijst!$C$3:$C$202,"*",Personeelslijst!$C$3:$C$202,"&lt;&gt;*(?)")+COUNTIF(Personeelslijst!$C$3:$C$202,"*(1)"))*1.5*220),AC46,IF(AC46-(AD46-((COUNTIFS(Personeelslijst!$C$3:$C$202,"*",Personeelslijst!$C$3:$C$202,"&lt;&gt;*(?)")+COUNTIF(Personeelslijst!$C$3:$C$202,"*(1)"))*1.5*220))&gt;0,AC46-(AD46-((COUNTIFS(Personeelslijst!$C$3:$C$202,"*",Personeelslijst!$C$3:$C$202,"&lt;&gt;*(?)")+COUNTIF(Personeelslijst!$C$3:$C$202,"*(1)"))*1.5*220)),0)),"")</f>
        <v/>
      </c>
      <c r="AF46" s="123" t="str">
        <f>IFERROR(INDEX($M$3:$M$202,MATCH(ROWS($AB$3:$AB46),$AA$3:$AA$202,0),1)+INDEX($P$3:$P$202,MATCH(ROWS($AB$3:$AB46),$AA$3:$AA$202,0),1),"")</f>
        <v/>
      </c>
      <c r="AG46" s="123" t="str">
        <f>INDEX(Personeelslijst!$AA$3:$AA$202,MATCH(ROWS($AB$3:$AB46),$AA$3:$AA$202,0),1)</f>
        <v/>
      </c>
    </row>
    <row r="47" spans="1:33">
      <c r="A47" s="54">
        <f>Personeelslijst!A47</f>
        <v>45</v>
      </c>
      <c r="B47" s="109">
        <f>Personeelslijst!E47</f>
        <v>0</v>
      </c>
      <c r="C47" s="110">
        <f>Personeelslijst!C47</f>
        <v>0</v>
      </c>
      <c r="D47" s="104"/>
      <c r="E47" s="111"/>
      <c r="F47" s="112"/>
      <c r="G47" s="113"/>
      <c r="H47" s="113"/>
      <c r="I47" s="114"/>
      <c r="J47" s="114"/>
      <c r="K47" s="115"/>
      <c r="L47" s="115"/>
      <c r="M47" s="119" t="str">
        <f t="shared" si="4"/>
        <v/>
      </c>
      <c r="N47" s="117" t="str">
        <f t="shared" si="5"/>
        <v/>
      </c>
      <c r="O47" s="116" t="str">
        <f t="shared" si="6"/>
        <v/>
      </c>
      <c r="P47" s="117" t="str">
        <f t="shared" si="7"/>
        <v/>
      </c>
      <c r="Q47" s="116" t="str">
        <f>IFERROR(INDEX($AC$3:$AC$202,MATCH(ROWS($Q$3:Q47),$AB$3:$AB$202,0),1),"")</f>
        <v/>
      </c>
      <c r="R47" s="116" t="str">
        <f>IFERROR(INDEX($AE$3:$AE$202,MATCH(ROWS($R$3:R47),$AB$3:$AB$202,0),1),"")</f>
        <v/>
      </c>
      <c r="S47" s="118"/>
      <c r="T47" s="118"/>
      <c r="U47" s="118"/>
      <c r="V47" s="118"/>
      <c r="W47" s="118"/>
      <c r="X47" s="29"/>
      <c r="Y47" s="29"/>
      <c r="Z47" s="29"/>
      <c r="AA47" s="122">
        <f>IFERROR(RANK(J47,einddatumlijst,1)+COUNTIF($J$3:J47,J47)-1,ROW()-COUNTA($J$3:J47)-2+COUNTA($J$3:$J$202))</f>
        <v>45</v>
      </c>
      <c r="AB47" s="123">
        <f>INDEX($A$3:$A$202,MATCH(ROWS($AB$3:$AB47),$AA$3:$AA$202,0),1)</f>
        <v>45</v>
      </c>
      <c r="AC47" s="122" t="str">
        <f>IFERROR(IF(1650-(SUMIF($AG$3:$AG47,MID($AG$3:$AG$202,1,LEN($AG$3:$AG$202)-4)&amp;" (?)",$AF$3:$AF$202)-$AF47)&gt;=1650,$AF47,IF(1650-(SUMIF($AG$3:$AG47,MID($AG$3:$AG$202,1,LEN($AG$3:$AG$202)-4)&amp;" (?)",$AF$3:$AF$202)-$AF47)&gt;=0,IF($AF47&lt;1650-(SUMIF($AG$3:$AG47,MID($AG$3:$AG$202,1,LEN($AG$3:$AG$202)-4)&amp;" (?)",$AF$3:$AF$202)-$AF47),$AF47,1650-(SUMIF($AG$3:$AG47,MID($AG$3:$AG$202,1,LEN($AG$3:$AG$202)-4)&amp;" (?)",$AF$3:$AF$202)-$AF47)),0)),"")</f>
        <v/>
      </c>
      <c r="AD47" s="123">
        <f>SUM($AC$3:$AC47)</f>
        <v>0</v>
      </c>
      <c r="AE47" s="123" t="str">
        <f>IFERROR(IF(AD47&lt;((COUNTIFS(Personeelslijst!$C$3:$C$202,"*",Personeelslijst!$C$3:$C$202,"&lt;&gt;*(?)")+COUNTIF(Personeelslijst!$C$3:$C$202,"*(1)"))*1.5*220),AC47,IF(AC47-(AD47-((COUNTIFS(Personeelslijst!$C$3:$C$202,"*",Personeelslijst!$C$3:$C$202,"&lt;&gt;*(?)")+COUNTIF(Personeelslijst!$C$3:$C$202,"*(1)"))*1.5*220))&gt;0,AC47-(AD47-((COUNTIFS(Personeelslijst!$C$3:$C$202,"*",Personeelslijst!$C$3:$C$202,"&lt;&gt;*(?)")+COUNTIF(Personeelslijst!$C$3:$C$202,"*(1)"))*1.5*220)),0)),"")</f>
        <v/>
      </c>
      <c r="AF47" s="123" t="str">
        <f>IFERROR(INDEX($M$3:$M$202,MATCH(ROWS($AB$3:$AB47),$AA$3:$AA$202,0),1)+INDEX($P$3:$P$202,MATCH(ROWS($AB$3:$AB47),$AA$3:$AA$202,0),1),"")</f>
        <v/>
      </c>
      <c r="AG47" s="123" t="str">
        <f>INDEX(Personeelslijst!$AA$3:$AA$202,MATCH(ROWS($AB$3:$AB47),$AA$3:$AA$202,0),1)</f>
        <v/>
      </c>
    </row>
    <row r="48" spans="1:33">
      <c r="A48" s="54">
        <f>Personeelslijst!A48</f>
        <v>46</v>
      </c>
      <c r="B48" s="109">
        <f>Personeelslijst!E48</f>
        <v>0</v>
      </c>
      <c r="C48" s="110">
        <f>Personeelslijst!C48</f>
        <v>0</v>
      </c>
      <c r="D48" s="104"/>
      <c r="E48" s="111"/>
      <c r="F48" s="112"/>
      <c r="G48" s="113"/>
      <c r="H48" s="113"/>
      <c r="I48" s="114"/>
      <c r="J48" s="114"/>
      <c r="K48" s="115"/>
      <c r="L48" s="115"/>
      <c r="M48" s="119" t="str">
        <f t="shared" si="4"/>
        <v/>
      </c>
      <c r="N48" s="117" t="str">
        <f t="shared" si="5"/>
        <v/>
      </c>
      <c r="O48" s="116" t="str">
        <f t="shared" si="6"/>
        <v/>
      </c>
      <c r="P48" s="117" t="str">
        <f t="shared" si="7"/>
        <v/>
      </c>
      <c r="Q48" s="116" t="str">
        <f>IFERROR(INDEX($AC$3:$AC$202,MATCH(ROWS($Q$3:Q48),$AB$3:$AB$202,0),1),"")</f>
        <v/>
      </c>
      <c r="R48" s="116" t="str">
        <f>IFERROR(INDEX($AE$3:$AE$202,MATCH(ROWS($R$3:R48),$AB$3:$AB$202,0),1),"")</f>
        <v/>
      </c>
      <c r="S48" s="118"/>
      <c r="T48" s="118"/>
      <c r="U48" s="118"/>
      <c r="V48" s="118"/>
      <c r="W48" s="118"/>
      <c r="X48" s="29"/>
      <c r="Y48" s="29"/>
      <c r="Z48" s="29"/>
      <c r="AA48" s="122">
        <f>IFERROR(RANK(J48,einddatumlijst,1)+COUNTIF($J$3:J48,J48)-1,ROW()-COUNTA($J$3:J48)-2+COUNTA($J$3:$J$202))</f>
        <v>46</v>
      </c>
      <c r="AB48" s="123">
        <f>INDEX($A$3:$A$202,MATCH(ROWS($AB$3:$AB48),$AA$3:$AA$202,0),1)</f>
        <v>46</v>
      </c>
      <c r="AC48" s="122" t="str">
        <f>IFERROR(IF(1650-(SUMIF($AG$3:$AG48,MID($AG$3:$AG$202,1,LEN($AG$3:$AG$202)-4)&amp;" (?)",$AF$3:$AF$202)-$AF48)&gt;=1650,$AF48,IF(1650-(SUMIF($AG$3:$AG48,MID($AG$3:$AG$202,1,LEN($AG$3:$AG$202)-4)&amp;" (?)",$AF$3:$AF$202)-$AF48)&gt;=0,IF($AF48&lt;1650-(SUMIF($AG$3:$AG48,MID($AG$3:$AG$202,1,LEN($AG$3:$AG$202)-4)&amp;" (?)",$AF$3:$AF$202)-$AF48),$AF48,1650-(SUMIF($AG$3:$AG48,MID($AG$3:$AG$202,1,LEN($AG$3:$AG$202)-4)&amp;" (?)",$AF$3:$AF$202)-$AF48)),0)),"")</f>
        <v/>
      </c>
      <c r="AD48" s="123">
        <f>SUM($AC$3:$AC48)</f>
        <v>0</v>
      </c>
      <c r="AE48" s="123" t="str">
        <f>IFERROR(IF(AD48&lt;((COUNTIFS(Personeelslijst!$C$3:$C$202,"*",Personeelslijst!$C$3:$C$202,"&lt;&gt;*(?)")+COUNTIF(Personeelslijst!$C$3:$C$202,"*(1)"))*1.5*220),AC48,IF(AC48-(AD48-((COUNTIFS(Personeelslijst!$C$3:$C$202,"*",Personeelslijst!$C$3:$C$202,"&lt;&gt;*(?)")+COUNTIF(Personeelslijst!$C$3:$C$202,"*(1)"))*1.5*220))&gt;0,AC48-(AD48-((COUNTIFS(Personeelslijst!$C$3:$C$202,"*",Personeelslijst!$C$3:$C$202,"&lt;&gt;*(?)")+COUNTIF(Personeelslijst!$C$3:$C$202,"*(1)"))*1.5*220)),0)),"")</f>
        <v/>
      </c>
      <c r="AF48" s="123" t="str">
        <f>IFERROR(INDEX($M$3:$M$202,MATCH(ROWS($AB$3:$AB48),$AA$3:$AA$202,0),1)+INDEX($P$3:$P$202,MATCH(ROWS($AB$3:$AB48),$AA$3:$AA$202,0),1),"")</f>
        <v/>
      </c>
      <c r="AG48" s="123" t="str">
        <f>INDEX(Personeelslijst!$AA$3:$AA$202,MATCH(ROWS($AB$3:$AB48),$AA$3:$AA$202,0),1)</f>
        <v/>
      </c>
    </row>
    <row r="49" spans="1:33">
      <c r="A49" s="54">
        <f>Personeelslijst!A49</f>
        <v>47</v>
      </c>
      <c r="B49" s="109">
        <f>Personeelslijst!E49</f>
        <v>0</v>
      </c>
      <c r="C49" s="110">
        <f>Personeelslijst!C49</f>
        <v>0</v>
      </c>
      <c r="D49" s="104"/>
      <c r="E49" s="111"/>
      <c r="F49" s="112"/>
      <c r="G49" s="113"/>
      <c r="H49" s="113"/>
      <c r="I49" s="114"/>
      <c r="J49" s="114"/>
      <c r="K49" s="115"/>
      <c r="L49" s="115"/>
      <c r="M49" s="119" t="str">
        <f t="shared" si="4"/>
        <v/>
      </c>
      <c r="N49" s="117" t="str">
        <f t="shared" si="5"/>
        <v/>
      </c>
      <c r="O49" s="116" t="str">
        <f t="shared" si="6"/>
        <v/>
      </c>
      <c r="P49" s="117" t="str">
        <f t="shared" si="7"/>
        <v/>
      </c>
      <c r="Q49" s="116" t="str">
        <f>IFERROR(INDEX($AC$3:$AC$202,MATCH(ROWS($Q$3:Q49),$AB$3:$AB$202,0),1),"")</f>
        <v/>
      </c>
      <c r="R49" s="116" t="str">
        <f>IFERROR(INDEX($AE$3:$AE$202,MATCH(ROWS($R$3:R49),$AB$3:$AB$202,0),1),"")</f>
        <v/>
      </c>
      <c r="S49" s="118"/>
      <c r="T49" s="118"/>
      <c r="U49" s="118"/>
      <c r="V49" s="118"/>
      <c r="W49" s="118"/>
      <c r="X49" s="29"/>
      <c r="Y49" s="29"/>
      <c r="Z49" s="29"/>
      <c r="AA49" s="122">
        <f>IFERROR(RANK(J49,einddatumlijst,1)+COUNTIF($J$3:J49,J49)-1,ROW()-COUNTA($J$3:J49)-2+COUNTA($J$3:$J$202))</f>
        <v>47</v>
      </c>
      <c r="AB49" s="123">
        <f>INDEX($A$3:$A$202,MATCH(ROWS($AB$3:$AB49),$AA$3:$AA$202,0),1)</f>
        <v>47</v>
      </c>
      <c r="AC49" s="122" t="str">
        <f>IFERROR(IF(1650-(SUMIF($AG$3:$AG49,MID($AG$3:$AG$202,1,LEN($AG$3:$AG$202)-4)&amp;" (?)",$AF$3:$AF$202)-$AF49)&gt;=1650,$AF49,IF(1650-(SUMIF($AG$3:$AG49,MID($AG$3:$AG$202,1,LEN($AG$3:$AG$202)-4)&amp;" (?)",$AF$3:$AF$202)-$AF49)&gt;=0,IF($AF49&lt;1650-(SUMIF($AG$3:$AG49,MID($AG$3:$AG$202,1,LEN($AG$3:$AG$202)-4)&amp;" (?)",$AF$3:$AF$202)-$AF49),$AF49,1650-(SUMIF($AG$3:$AG49,MID($AG$3:$AG$202,1,LEN($AG$3:$AG$202)-4)&amp;" (?)",$AF$3:$AF$202)-$AF49)),0)),"")</f>
        <v/>
      </c>
      <c r="AD49" s="123">
        <f>SUM($AC$3:$AC49)</f>
        <v>0</v>
      </c>
      <c r="AE49" s="123" t="str">
        <f>IFERROR(IF(AD49&lt;((COUNTIFS(Personeelslijst!$C$3:$C$202,"*",Personeelslijst!$C$3:$C$202,"&lt;&gt;*(?)")+COUNTIF(Personeelslijst!$C$3:$C$202,"*(1)"))*1.5*220),AC49,IF(AC49-(AD49-((COUNTIFS(Personeelslijst!$C$3:$C$202,"*",Personeelslijst!$C$3:$C$202,"&lt;&gt;*(?)")+COUNTIF(Personeelslijst!$C$3:$C$202,"*(1)"))*1.5*220))&gt;0,AC49-(AD49-((COUNTIFS(Personeelslijst!$C$3:$C$202,"*",Personeelslijst!$C$3:$C$202,"&lt;&gt;*(?)")+COUNTIF(Personeelslijst!$C$3:$C$202,"*(1)"))*1.5*220)),0)),"")</f>
        <v/>
      </c>
      <c r="AF49" s="123" t="str">
        <f>IFERROR(INDEX($M$3:$M$202,MATCH(ROWS($AB$3:$AB49),$AA$3:$AA$202,0),1)+INDEX($P$3:$P$202,MATCH(ROWS($AB$3:$AB49),$AA$3:$AA$202,0),1),"")</f>
        <v/>
      </c>
      <c r="AG49" s="123" t="str">
        <f>INDEX(Personeelslijst!$AA$3:$AA$202,MATCH(ROWS($AB$3:$AB49),$AA$3:$AA$202,0),1)</f>
        <v/>
      </c>
    </row>
    <row r="50" spans="1:33">
      <c r="A50" s="54">
        <f>Personeelslijst!A50</f>
        <v>48</v>
      </c>
      <c r="B50" s="109">
        <f>Personeelslijst!E50</f>
        <v>0</v>
      </c>
      <c r="C50" s="110">
        <f>Personeelslijst!C50</f>
        <v>0</v>
      </c>
      <c r="D50" s="104"/>
      <c r="E50" s="111"/>
      <c r="F50" s="112"/>
      <c r="G50" s="113"/>
      <c r="H50" s="113"/>
      <c r="I50" s="114"/>
      <c r="J50" s="114"/>
      <c r="K50" s="115"/>
      <c r="L50" s="115"/>
      <c r="M50" s="119" t="str">
        <f t="shared" si="4"/>
        <v/>
      </c>
      <c r="N50" s="117" t="str">
        <f t="shared" si="5"/>
        <v/>
      </c>
      <c r="O50" s="116" t="str">
        <f t="shared" si="6"/>
        <v/>
      </c>
      <c r="P50" s="117" t="str">
        <f t="shared" si="7"/>
        <v/>
      </c>
      <c r="Q50" s="116" t="str">
        <f>IFERROR(INDEX($AC$3:$AC$202,MATCH(ROWS($Q$3:Q50),$AB$3:$AB$202,0),1),"")</f>
        <v/>
      </c>
      <c r="R50" s="116" t="str">
        <f>IFERROR(INDEX($AE$3:$AE$202,MATCH(ROWS($R$3:R50),$AB$3:$AB$202,0),1),"")</f>
        <v/>
      </c>
      <c r="S50" s="118"/>
      <c r="T50" s="118"/>
      <c r="U50" s="118"/>
      <c r="V50" s="118"/>
      <c r="W50" s="118"/>
      <c r="X50" s="29"/>
      <c r="Y50" s="29"/>
      <c r="Z50" s="29"/>
      <c r="AA50" s="122">
        <f>IFERROR(RANK(J50,einddatumlijst,1)+COUNTIF($J$3:J50,J50)-1,ROW()-COUNTA($J$3:J50)-2+COUNTA($J$3:$J$202))</f>
        <v>48</v>
      </c>
      <c r="AB50" s="123">
        <f>INDEX($A$3:$A$202,MATCH(ROWS($AB$3:$AB50),$AA$3:$AA$202,0),1)</f>
        <v>48</v>
      </c>
      <c r="AC50" s="122" t="str">
        <f>IFERROR(IF(1650-(SUMIF($AG$3:$AG50,MID($AG$3:$AG$202,1,LEN($AG$3:$AG$202)-4)&amp;" (?)",$AF$3:$AF$202)-$AF50)&gt;=1650,$AF50,IF(1650-(SUMIF($AG$3:$AG50,MID($AG$3:$AG$202,1,LEN($AG$3:$AG$202)-4)&amp;" (?)",$AF$3:$AF$202)-$AF50)&gt;=0,IF($AF50&lt;1650-(SUMIF($AG$3:$AG50,MID($AG$3:$AG$202,1,LEN($AG$3:$AG$202)-4)&amp;" (?)",$AF$3:$AF$202)-$AF50),$AF50,1650-(SUMIF($AG$3:$AG50,MID($AG$3:$AG$202,1,LEN($AG$3:$AG$202)-4)&amp;" (?)",$AF$3:$AF$202)-$AF50)),0)),"")</f>
        <v/>
      </c>
      <c r="AD50" s="123">
        <f>SUM($AC$3:$AC50)</f>
        <v>0</v>
      </c>
      <c r="AE50" s="123" t="str">
        <f>IFERROR(IF(AD50&lt;((COUNTIFS(Personeelslijst!$C$3:$C$202,"*",Personeelslijst!$C$3:$C$202,"&lt;&gt;*(?)")+COUNTIF(Personeelslijst!$C$3:$C$202,"*(1)"))*1.5*220),AC50,IF(AC50-(AD50-((COUNTIFS(Personeelslijst!$C$3:$C$202,"*",Personeelslijst!$C$3:$C$202,"&lt;&gt;*(?)")+COUNTIF(Personeelslijst!$C$3:$C$202,"*(1)"))*1.5*220))&gt;0,AC50-(AD50-((COUNTIFS(Personeelslijst!$C$3:$C$202,"*",Personeelslijst!$C$3:$C$202,"&lt;&gt;*(?)")+COUNTIF(Personeelslijst!$C$3:$C$202,"*(1)"))*1.5*220)),0)),"")</f>
        <v/>
      </c>
      <c r="AF50" s="123" t="str">
        <f>IFERROR(INDEX($M$3:$M$202,MATCH(ROWS($AB$3:$AB50),$AA$3:$AA$202,0),1)+INDEX($P$3:$P$202,MATCH(ROWS($AB$3:$AB50),$AA$3:$AA$202,0),1),"")</f>
        <v/>
      </c>
      <c r="AG50" s="123" t="str">
        <f>INDEX(Personeelslijst!$AA$3:$AA$202,MATCH(ROWS($AB$3:$AB50),$AA$3:$AA$202,0),1)</f>
        <v/>
      </c>
    </row>
    <row r="51" spans="1:33">
      <c r="A51" s="54">
        <f>Personeelslijst!A51</f>
        <v>49</v>
      </c>
      <c r="B51" s="109">
        <f>Personeelslijst!E51</f>
        <v>0</v>
      </c>
      <c r="C51" s="110">
        <f>Personeelslijst!C51</f>
        <v>0</v>
      </c>
      <c r="D51" s="104"/>
      <c r="E51" s="111"/>
      <c r="F51" s="112"/>
      <c r="G51" s="113"/>
      <c r="H51" s="113"/>
      <c r="I51" s="114"/>
      <c r="J51" s="114"/>
      <c r="K51" s="115"/>
      <c r="L51" s="115"/>
      <c r="M51" s="119" t="str">
        <f t="shared" si="4"/>
        <v/>
      </c>
      <c r="N51" s="117" t="str">
        <f t="shared" si="5"/>
        <v/>
      </c>
      <c r="O51" s="116" t="str">
        <f t="shared" si="6"/>
        <v/>
      </c>
      <c r="P51" s="117" t="str">
        <f t="shared" si="7"/>
        <v/>
      </c>
      <c r="Q51" s="116" t="str">
        <f>IFERROR(INDEX($AC$3:$AC$202,MATCH(ROWS($Q$3:Q51),$AB$3:$AB$202,0),1),"")</f>
        <v/>
      </c>
      <c r="R51" s="116" t="str">
        <f>IFERROR(INDEX($AE$3:$AE$202,MATCH(ROWS($R$3:R51),$AB$3:$AB$202,0),1),"")</f>
        <v/>
      </c>
      <c r="S51" s="118"/>
      <c r="T51" s="118"/>
      <c r="U51" s="118"/>
      <c r="V51" s="118"/>
      <c r="W51" s="118"/>
      <c r="X51" s="29"/>
      <c r="Y51" s="29"/>
      <c r="Z51" s="29"/>
      <c r="AA51" s="122">
        <f>IFERROR(RANK(J51,einddatumlijst,1)+COUNTIF($J$3:J51,J51)-1,ROW()-COUNTA($J$3:J51)-2+COUNTA($J$3:$J$202))</f>
        <v>49</v>
      </c>
      <c r="AB51" s="123">
        <f>INDEX($A$3:$A$202,MATCH(ROWS($AB$3:$AB51),$AA$3:$AA$202,0),1)</f>
        <v>49</v>
      </c>
      <c r="AC51" s="122" t="str">
        <f>IFERROR(IF(1650-(SUMIF($AG$3:$AG51,MID($AG$3:$AG$202,1,LEN($AG$3:$AG$202)-4)&amp;" (?)",$AF$3:$AF$202)-$AF51)&gt;=1650,$AF51,IF(1650-(SUMIF($AG$3:$AG51,MID($AG$3:$AG$202,1,LEN($AG$3:$AG$202)-4)&amp;" (?)",$AF$3:$AF$202)-$AF51)&gt;=0,IF($AF51&lt;1650-(SUMIF($AG$3:$AG51,MID($AG$3:$AG$202,1,LEN($AG$3:$AG$202)-4)&amp;" (?)",$AF$3:$AF$202)-$AF51),$AF51,1650-(SUMIF($AG$3:$AG51,MID($AG$3:$AG$202,1,LEN($AG$3:$AG$202)-4)&amp;" (?)",$AF$3:$AF$202)-$AF51)),0)),"")</f>
        <v/>
      </c>
      <c r="AD51" s="123">
        <f>SUM($AC$3:$AC51)</f>
        <v>0</v>
      </c>
      <c r="AE51" s="123" t="str">
        <f>IFERROR(IF(AD51&lt;((COUNTIFS(Personeelslijst!$C$3:$C$202,"*",Personeelslijst!$C$3:$C$202,"&lt;&gt;*(?)")+COUNTIF(Personeelslijst!$C$3:$C$202,"*(1)"))*1.5*220),AC51,IF(AC51-(AD51-((COUNTIFS(Personeelslijst!$C$3:$C$202,"*",Personeelslijst!$C$3:$C$202,"&lt;&gt;*(?)")+COUNTIF(Personeelslijst!$C$3:$C$202,"*(1)"))*1.5*220))&gt;0,AC51-(AD51-((COUNTIFS(Personeelslijst!$C$3:$C$202,"*",Personeelslijst!$C$3:$C$202,"&lt;&gt;*(?)")+COUNTIF(Personeelslijst!$C$3:$C$202,"*(1)"))*1.5*220)),0)),"")</f>
        <v/>
      </c>
      <c r="AF51" s="123" t="str">
        <f>IFERROR(INDEX($M$3:$M$202,MATCH(ROWS($AB$3:$AB51),$AA$3:$AA$202,0),1)+INDEX($P$3:$P$202,MATCH(ROWS($AB$3:$AB51),$AA$3:$AA$202,0),1),"")</f>
        <v/>
      </c>
      <c r="AG51" s="123" t="str">
        <f>INDEX(Personeelslijst!$AA$3:$AA$202,MATCH(ROWS($AB$3:$AB51),$AA$3:$AA$202,0),1)</f>
        <v/>
      </c>
    </row>
    <row r="52" spans="1:33">
      <c r="A52" s="54">
        <f>Personeelslijst!A52</f>
        <v>50</v>
      </c>
      <c r="B52" s="109">
        <f>Personeelslijst!E52</f>
        <v>0</v>
      </c>
      <c r="C52" s="110">
        <f>Personeelslijst!C52</f>
        <v>0</v>
      </c>
      <c r="D52" s="104"/>
      <c r="E52" s="111"/>
      <c r="F52" s="112"/>
      <c r="G52" s="113"/>
      <c r="H52" s="113"/>
      <c r="I52" s="114"/>
      <c r="J52" s="114"/>
      <c r="K52" s="115"/>
      <c r="L52" s="115"/>
      <c r="M52" s="119" t="str">
        <f t="shared" si="4"/>
        <v/>
      </c>
      <c r="N52" s="117" t="str">
        <f t="shared" si="5"/>
        <v/>
      </c>
      <c r="O52" s="116" t="str">
        <f t="shared" si="6"/>
        <v/>
      </c>
      <c r="P52" s="117" t="str">
        <f t="shared" si="7"/>
        <v/>
      </c>
      <c r="Q52" s="116" t="str">
        <f>IFERROR(INDEX($AC$3:$AC$202,MATCH(ROWS($Q$3:Q52),$AB$3:$AB$202,0),1),"")</f>
        <v/>
      </c>
      <c r="R52" s="116" t="str">
        <f>IFERROR(INDEX($AE$3:$AE$202,MATCH(ROWS($R$3:R52),$AB$3:$AB$202,0),1),"")</f>
        <v/>
      </c>
      <c r="S52" s="118"/>
      <c r="T52" s="118"/>
      <c r="U52" s="118"/>
      <c r="V52" s="118"/>
      <c r="W52" s="118"/>
      <c r="X52" s="29"/>
      <c r="Y52" s="29"/>
      <c r="Z52" s="29"/>
      <c r="AA52" s="122">
        <f>IFERROR(RANK(J52,einddatumlijst,1)+COUNTIF($J$3:J52,J52)-1,ROW()-COUNTA($J$3:J52)-2+COUNTA($J$3:$J$202))</f>
        <v>50</v>
      </c>
      <c r="AB52" s="123">
        <f>INDEX($A$3:$A$202,MATCH(ROWS($AB$3:$AB52),$AA$3:$AA$202,0),1)</f>
        <v>50</v>
      </c>
      <c r="AC52" s="122" t="str">
        <f>IFERROR(IF(1650-(SUMIF($AG$3:$AG52,MID($AG$3:$AG$202,1,LEN($AG$3:$AG$202)-4)&amp;" (?)",$AF$3:$AF$202)-$AF52)&gt;=1650,$AF52,IF(1650-(SUMIF($AG$3:$AG52,MID($AG$3:$AG$202,1,LEN($AG$3:$AG$202)-4)&amp;" (?)",$AF$3:$AF$202)-$AF52)&gt;=0,IF($AF52&lt;1650-(SUMIF($AG$3:$AG52,MID($AG$3:$AG$202,1,LEN($AG$3:$AG$202)-4)&amp;" (?)",$AF$3:$AF$202)-$AF52),$AF52,1650-(SUMIF($AG$3:$AG52,MID($AG$3:$AG$202,1,LEN($AG$3:$AG$202)-4)&amp;" (?)",$AF$3:$AF$202)-$AF52)),0)),"")</f>
        <v/>
      </c>
      <c r="AD52" s="123">
        <f>SUM($AC$3:$AC52)</f>
        <v>0</v>
      </c>
      <c r="AE52" s="123" t="str">
        <f>IFERROR(IF(AD52&lt;((COUNTIFS(Personeelslijst!$C$3:$C$202,"*",Personeelslijst!$C$3:$C$202,"&lt;&gt;*(?)")+COUNTIF(Personeelslijst!$C$3:$C$202,"*(1)"))*1.5*220),AC52,IF(AC52-(AD52-((COUNTIFS(Personeelslijst!$C$3:$C$202,"*",Personeelslijst!$C$3:$C$202,"&lt;&gt;*(?)")+COUNTIF(Personeelslijst!$C$3:$C$202,"*(1)"))*1.5*220))&gt;0,AC52-(AD52-((COUNTIFS(Personeelslijst!$C$3:$C$202,"*",Personeelslijst!$C$3:$C$202,"&lt;&gt;*(?)")+COUNTIF(Personeelslijst!$C$3:$C$202,"*(1)"))*1.5*220)),0)),"")</f>
        <v/>
      </c>
      <c r="AF52" s="123" t="str">
        <f>IFERROR(INDEX($M$3:$M$202,MATCH(ROWS($AB$3:$AB52),$AA$3:$AA$202,0),1)+INDEX($P$3:$P$202,MATCH(ROWS($AB$3:$AB52),$AA$3:$AA$202,0),1),"")</f>
        <v/>
      </c>
      <c r="AG52" s="123" t="str">
        <f>INDEX(Personeelslijst!$AA$3:$AA$202,MATCH(ROWS($AB$3:$AB52),$AA$3:$AA$202,0),1)</f>
        <v/>
      </c>
    </row>
    <row r="53" spans="1:33">
      <c r="A53" s="54">
        <f>Personeelslijst!A53</f>
        <v>51</v>
      </c>
      <c r="B53" s="109">
        <f>Personeelslijst!E53</f>
        <v>0</v>
      </c>
      <c r="C53" s="110">
        <f>Personeelslijst!C53</f>
        <v>0</v>
      </c>
      <c r="D53" s="104"/>
      <c r="E53" s="111"/>
      <c r="F53" s="112"/>
      <c r="G53" s="113"/>
      <c r="H53" s="113"/>
      <c r="I53" s="114"/>
      <c r="J53" s="114"/>
      <c r="K53" s="115"/>
      <c r="L53" s="115"/>
      <c r="M53" s="119" t="str">
        <f t="shared" si="4"/>
        <v/>
      </c>
      <c r="N53" s="117" t="str">
        <f t="shared" si="5"/>
        <v/>
      </c>
      <c r="O53" s="116" t="str">
        <f t="shared" si="6"/>
        <v/>
      </c>
      <c r="P53" s="117" t="str">
        <f t="shared" si="7"/>
        <v/>
      </c>
      <c r="Q53" s="116" t="str">
        <f>IFERROR(INDEX($AC$3:$AC$202,MATCH(ROWS($Q$3:Q53),$AB$3:$AB$202,0),1),"")</f>
        <v/>
      </c>
      <c r="R53" s="116" t="str">
        <f>IFERROR(INDEX($AE$3:$AE$202,MATCH(ROWS($R$3:R53),$AB$3:$AB$202,0),1),"")</f>
        <v/>
      </c>
      <c r="S53" s="118"/>
      <c r="T53" s="118"/>
      <c r="U53" s="118"/>
      <c r="V53" s="118"/>
      <c r="W53" s="118"/>
      <c r="X53" s="29"/>
      <c r="Y53" s="29"/>
      <c r="Z53" s="29"/>
      <c r="AA53" s="122">
        <f>IFERROR(RANK(J53,einddatumlijst,1)+COUNTIF($J$3:J53,J53)-1,ROW()-COUNTA($J$3:J53)-2+COUNTA($J$3:$J$202))</f>
        <v>51</v>
      </c>
      <c r="AB53" s="123">
        <f>INDEX($A$3:$A$202,MATCH(ROWS($AB$3:$AB53),$AA$3:$AA$202,0),1)</f>
        <v>51</v>
      </c>
      <c r="AC53" s="122" t="str">
        <f>IFERROR(IF(1650-(SUMIF($AG$3:$AG53,MID($AG$3:$AG$202,1,LEN($AG$3:$AG$202)-4)&amp;" (?)",$AF$3:$AF$202)-$AF53)&gt;=1650,$AF53,IF(1650-(SUMIF($AG$3:$AG53,MID($AG$3:$AG$202,1,LEN($AG$3:$AG$202)-4)&amp;" (?)",$AF$3:$AF$202)-$AF53)&gt;=0,IF($AF53&lt;1650-(SUMIF($AG$3:$AG53,MID($AG$3:$AG$202,1,LEN($AG$3:$AG$202)-4)&amp;" (?)",$AF$3:$AF$202)-$AF53),$AF53,1650-(SUMIF($AG$3:$AG53,MID($AG$3:$AG$202,1,LEN($AG$3:$AG$202)-4)&amp;" (?)",$AF$3:$AF$202)-$AF53)),0)),"")</f>
        <v/>
      </c>
      <c r="AD53" s="123">
        <f>SUM($AC$3:$AC53)</f>
        <v>0</v>
      </c>
      <c r="AE53" s="123" t="str">
        <f>IFERROR(IF(AD53&lt;((COUNTIFS(Personeelslijst!$C$3:$C$202,"*",Personeelslijst!$C$3:$C$202,"&lt;&gt;*(?)")+COUNTIF(Personeelslijst!$C$3:$C$202,"*(1)"))*1.5*220),AC53,IF(AC53-(AD53-((COUNTIFS(Personeelslijst!$C$3:$C$202,"*",Personeelslijst!$C$3:$C$202,"&lt;&gt;*(?)")+COUNTIF(Personeelslijst!$C$3:$C$202,"*(1)"))*1.5*220))&gt;0,AC53-(AD53-((COUNTIFS(Personeelslijst!$C$3:$C$202,"*",Personeelslijst!$C$3:$C$202,"&lt;&gt;*(?)")+COUNTIF(Personeelslijst!$C$3:$C$202,"*(1)"))*1.5*220)),0)),"")</f>
        <v/>
      </c>
      <c r="AF53" s="123" t="str">
        <f>IFERROR(INDEX($M$3:$M$202,MATCH(ROWS($AB$3:$AB53),$AA$3:$AA$202,0),1)+INDEX($P$3:$P$202,MATCH(ROWS($AB$3:$AB53),$AA$3:$AA$202,0),1),"")</f>
        <v/>
      </c>
      <c r="AG53" s="123" t="str">
        <f>INDEX(Personeelslijst!$AA$3:$AA$202,MATCH(ROWS($AB$3:$AB53),$AA$3:$AA$202,0),1)</f>
        <v/>
      </c>
    </row>
    <row r="54" spans="1:33">
      <c r="A54" s="54">
        <f>Personeelslijst!A54</f>
        <v>52</v>
      </c>
      <c r="B54" s="109">
        <f>Personeelslijst!E54</f>
        <v>0</v>
      </c>
      <c r="C54" s="110">
        <f>Personeelslijst!C54</f>
        <v>0</v>
      </c>
      <c r="D54" s="104"/>
      <c r="E54" s="111"/>
      <c r="F54" s="112"/>
      <c r="G54" s="113"/>
      <c r="H54" s="113"/>
      <c r="I54" s="114"/>
      <c r="J54" s="114"/>
      <c r="K54" s="115"/>
      <c r="L54" s="115"/>
      <c r="M54" s="119" t="str">
        <f t="shared" si="4"/>
        <v/>
      </c>
      <c r="N54" s="117" t="str">
        <f t="shared" si="5"/>
        <v/>
      </c>
      <c r="O54" s="116" t="str">
        <f t="shared" si="6"/>
        <v/>
      </c>
      <c r="P54" s="117" t="str">
        <f t="shared" si="7"/>
        <v/>
      </c>
      <c r="Q54" s="116" t="str">
        <f>IFERROR(INDEX($AC$3:$AC$202,MATCH(ROWS($Q$3:Q54),$AB$3:$AB$202,0),1),"")</f>
        <v/>
      </c>
      <c r="R54" s="116" t="str">
        <f>IFERROR(INDEX($AE$3:$AE$202,MATCH(ROWS($R$3:R54),$AB$3:$AB$202,0),1),"")</f>
        <v/>
      </c>
      <c r="S54" s="118"/>
      <c r="T54" s="118"/>
      <c r="U54" s="118"/>
      <c r="V54" s="118"/>
      <c r="W54" s="118"/>
      <c r="X54" s="29"/>
      <c r="Y54" s="29"/>
      <c r="Z54" s="29"/>
      <c r="AA54" s="122">
        <f>IFERROR(RANK(J54,einddatumlijst,1)+COUNTIF($J$3:J54,J54)-1,ROW()-COUNTA($J$3:J54)-2+COUNTA($J$3:$J$202))</f>
        <v>52</v>
      </c>
      <c r="AB54" s="123">
        <f>INDEX($A$3:$A$202,MATCH(ROWS($AB$3:$AB54),$AA$3:$AA$202,0),1)</f>
        <v>52</v>
      </c>
      <c r="AC54" s="122" t="str">
        <f>IFERROR(IF(1650-(SUMIF($AG$3:$AG54,MID($AG$3:$AG$202,1,LEN($AG$3:$AG$202)-4)&amp;" (?)",$AF$3:$AF$202)-$AF54)&gt;=1650,$AF54,IF(1650-(SUMIF($AG$3:$AG54,MID($AG$3:$AG$202,1,LEN($AG$3:$AG$202)-4)&amp;" (?)",$AF$3:$AF$202)-$AF54)&gt;=0,IF($AF54&lt;1650-(SUMIF($AG$3:$AG54,MID($AG$3:$AG$202,1,LEN($AG$3:$AG$202)-4)&amp;" (?)",$AF$3:$AF$202)-$AF54),$AF54,1650-(SUMIF($AG$3:$AG54,MID($AG$3:$AG$202,1,LEN($AG$3:$AG$202)-4)&amp;" (?)",$AF$3:$AF$202)-$AF54)),0)),"")</f>
        <v/>
      </c>
      <c r="AD54" s="123">
        <f>SUM($AC$3:$AC54)</f>
        <v>0</v>
      </c>
      <c r="AE54" s="123" t="str">
        <f>IFERROR(IF(AD54&lt;((COUNTIFS(Personeelslijst!$C$3:$C$202,"*",Personeelslijst!$C$3:$C$202,"&lt;&gt;*(?)")+COUNTIF(Personeelslijst!$C$3:$C$202,"*(1)"))*1.5*220),AC54,IF(AC54-(AD54-((COUNTIFS(Personeelslijst!$C$3:$C$202,"*",Personeelslijst!$C$3:$C$202,"&lt;&gt;*(?)")+COUNTIF(Personeelslijst!$C$3:$C$202,"*(1)"))*1.5*220))&gt;0,AC54-(AD54-((COUNTIFS(Personeelslijst!$C$3:$C$202,"*",Personeelslijst!$C$3:$C$202,"&lt;&gt;*(?)")+COUNTIF(Personeelslijst!$C$3:$C$202,"*(1)"))*1.5*220)),0)),"")</f>
        <v/>
      </c>
      <c r="AF54" s="123" t="str">
        <f>IFERROR(INDEX($M$3:$M$202,MATCH(ROWS($AB$3:$AB54),$AA$3:$AA$202,0),1)+INDEX($P$3:$P$202,MATCH(ROWS($AB$3:$AB54),$AA$3:$AA$202,0),1),"")</f>
        <v/>
      </c>
      <c r="AG54" s="123" t="str">
        <f>INDEX(Personeelslijst!$AA$3:$AA$202,MATCH(ROWS($AB$3:$AB54),$AA$3:$AA$202,0),1)</f>
        <v/>
      </c>
    </row>
    <row r="55" spans="1:33">
      <c r="A55" s="54">
        <f>Personeelslijst!A55</f>
        <v>53</v>
      </c>
      <c r="B55" s="109">
        <f>Personeelslijst!E55</f>
        <v>0</v>
      </c>
      <c r="C55" s="110">
        <f>Personeelslijst!C55</f>
        <v>0</v>
      </c>
      <c r="D55" s="104"/>
      <c r="E55" s="111"/>
      <c r="F55" s="112"/>
      <c r="G55" s="113"/>
      <c r="H55" s="113"/>
      <c r="I55" s="114"/>
      <c r="J55" s="114"/>
      <c r="K55" s="115"/>
      <c r="L55" s="115"/>
      <c r="M55" s="119" t="str">
        <f t="shared" si="4"/>
        <v/>
      </c>
      <c r="N55" s="117" t="str">
        <f t="shared" si="5"/>
        <v/>
      </c>
      <c r="O55" s="116" t="str">
        <f t="shared" si="6"/>
        <v/>
      </c>
      <c r="P55" s="117" t="str">
        <f t="shared" si="7"/>
        <v/>
      </c>
      <c r="Q55" s="116" t="str">
        <f>IFERROR(INDEX($AC$3:$AC$202,MATCH(ROWS($Q$3:Q55),$AB$3:$AB$202,0),1),"")</f>
        <v/>
      </c>
      <c r="R55" s="116" t="str">
        <f>IFERROR(INDEX($AE$3:$AE$202,MATCH(ROWS($R$3:R55),$AB$3:$AB$202,0),1),"")</f>
        <v/>
      </c>
      <c r="S55" s="118"/>
      <c r="T55" s="118"/>
      <c r="U55" s="118"/>
      <c r="V55" s="118"/>
      <c r="W55" s="118"/>
      <c r="X55" s="29"/>
      <c r="Y55" s="29"/>
      <c r="Z55" s="29"/>
      <c r="AA55" s="122">
        <f>IFERROR(RANK(J55,einddatumlijst,1)+COUNTIF($J$3:J55,J55)-1,ROW()-COUNTA($J$3:J55)-2+COUNTA($J$3:$J$202))</f>
        <v>53</v>
      </c>
      <c r="AB55" s="123">
        <f>INDEX($A$3:$A$202,MATCH(ROWS($AB$3:$AB55),$AA$3:$AA$202,0),1)</f>
        <v>53</v>
      </c>
      <c r="AC55" s="122" t="str">
        <f>IFERROR(IF(1650-(SUMIF($AG$3:$AG55,MID($AG$3:$AG$202,1,LEN($AG$3:$AG$202)-4)&amp;" (?)",$AF$3:$AF$202)-$AF55)&gt;=1650,$AF55,IF(1650-(SUMIF($AG$3:$AG55,MID($AG$3:$AG$202,1,LEN($AG$3:$AG$202)-4)&amp;" (?)",$AF$3:$AF$202)-$AF55)&gt;=0,IF($AF55&lt;1650-(SUMIF($AG$3:$AG55,MID($AG$3:$AG$202,1,LEN($AG$3:$AG$202)-4)&amp;" (?)",$AF$3:$AF$202)-$AF55),$AF55,1650-(SUMIF($AG$3:$AG55,MID($AG$3:$AG$202,1,LEN($AG$3:$AG$202)-4)&amp;" (?)",$AF$3:$AF$202)-$AF55)),0)),"")</f>
        <v/>
      </c>
      <c r="AD55" s="123">
        <f>SUM($AC$3:$AC55)</f>
        <v>0</v>
      </c>
      <c r="AE55" s="123" t="str">
        <f>IFERROR(IF(AD55&lt;((COUNTIFS(Personeelslijst!$C$3:$C$202,"*",Personeelslijst!$C$3:$C$202,"&lt;&gt;*(?)")+COUNTIF(Personeelslijst!$C$3:$C$202,"*(1)"))*1.5*220),AC55,IF(AC55-(AD55-((COUNTIFS(Personeelslijst!$C$3:$C$202,"*",Personeelslijst!$C$3:$C$202,"&lt;&gt;*(?)")+COUNTIF(Personeelslijst!$C$3:$C$202,"*(1)"))*1.5*220))&gt;0,AC55-(AD55-((COUNTIFS(Personeelslijst!$C$3:$C$202,"*",Personeelslijst!$C$3:$C$202,"&lt;&gt;*(?)")+COUNTIF(Personeelslijst!$C$3:$C$202,"*(1)"))*1.5*220)),0)),"")</f>
        <v/>
      </c>
      <c r="AF55" s="123" t="str">
        <f>IFERROR(INDEX($M$3:$M$202,MATCH(ROWS($AB$3:$AB55),$AA$3:$AA$202,0),1)+INDEX($P$3:$P$202,MATCH(ROWS($AB$3:$AB55),$AA$3:$AA$202,0),1),"")</f>
        <v/>
      </c>
      <c r="AG55" s="123" t="str">
        <f>INDEX(Personeelslijst!$AA$3:$AA$202,MATCH(ROWS($AB$3:$AB55),$AA$3:$AA$202,0),1)</f>
        <v/>
      </c>
    </row>
    <row r="56" spans="1:33">
      <c r="A56" s="54">
        <f>Personeelslijst!A56</f>
        <v>54</v>
      </c>
      <c r="B56" s="109">
        <f>Personeelslijst!E56</f>
        <v>0</v>
      </c>
      <c r="C56" s="110">
        <f>Personeelslijst!C56</f>
        <v>0</v>
      </c>
      <c r="D56" s="104"/>
      <c r="E56" s="111"/>
      <c r="F56" s="112"/>
      <c r="G56" s="113"/>
      <c r="H56" s="113"/>
      <c r="I56" s="114"/>
      <c r="J56" s="114"/>
      <c r="K56" s="115"/>
      <c r="L56" s="115"/>
      <c r="M56" s="119" t="str">
        <f t="shared" si="4"/>
        <v/>
      </c>
      <c r="N56" s="117" t="str">
        <f t="shared" si="5"/>
        <v/>
      </c>
      <c r="O56" s="116" t="str">
        <f t="shared" si="6"/>
        <v/>
      </c>
      <c r="P56" s="117" t="str">
        <f t="shared" si="7"/>
        <v/>
      </c>
      <c r="Q56" s="116" t="str">
        <f>IFERROR(INDEX($AC$3:$AC$202,MATCH(ROWS($Q$3:Q56),$AB$3:$AB$202,0),1),"")</f>
        <v/>
      </c>
      <c r="R56" s="116" t="str">
        <f>IFERROR(INDEX($AE$3:$AE$202,MATCH(ROWS($R$3:R56),$AB$3:$AB$202,0),1),"")</f>
        <v/>
      </c>
      <c r="S56" s="118"/>
      <c r="T56" s="118"/>
      <c r="U56" s="118"/>
      <c r="V56" s="118"/>
      <c r="W56" s="118"/>
      <c r="X56" s="29"/>
      <c r="Y56" s="29"/>
      <c r="Z56" s="29"/>
      <c r="AA56" s="122">
        <f>IFERROR(RANK(J56,einddatumlijst,1)+COUNTIF($J$3:J56,J56)-1,ROW()-COUNTA($J$3:J56)-2+COUNTA($J$3:$J$202))</f>
        <v>54</v>
      </c>
      <c r="AB56" s="123">
        <f>INDEX($A$3:$A$202,MATCH(ROWS($AB$3:$AB56),$AA$3:$AA$202,0),1)</f>
        <v>54</v>
      </c>
      <c r="AC56" s="122" t="str">
        <f>IFERROR(IF(1650-(SUMIF($AG$3:$AG56,MID($AG$3:$AG$202,1,LEN($AG$3:$AG$202)-4)&amp;" (?)",$AF$3:$AF$202)-$AF56)&gt;=1650,$AF56,IF(1650-(SUMIF($AG$3:$AG56,MID($AG$3:$AG$202,1,LEN($AG$3:$AG$202)-4)&amp;" (?)",$AF$3:$AF$202)-$AF56)&gt;=0,IF($AF56&lt;1650-(SUMIF($AG$3:$AG56,MID($AG$3:$AG$202,1,LEN($AG$3:$AG$202)-4)&amp;" (?)",$AF$3:$AF$202)-$AF56),$AF56,1650-(SUMIF($AG$3:$AG56,MID($AG$3:$AG$202,1,LEN($AG$3:$AG$202)-4)&amp;" (?)",$AF$3:$AF$202)-$AF56)),0)),"")</f>
        <v/>
      </c>
      <c r="AD56" s="123">
        <f>SUM($AC$3:$AC56)</f>
        <v>0</v>
      </c>
      <c r="AE56" s="123" t="str">
        <f>IFERROR(IF(AD56&lt;((COUNTIFS(Personeelslijst!$C$3:$C$202,"*",Personeelslijst!$C$3:$C$202,"&lt;&gt;*(?)")+COUNTIF(Personeelslijst!$C$3:$C$202,"*(1)"))*1.5*220),AC56,IF(AC56-(AD56-((COUNTIFS(Personeelslijst!$C$3:$C$202,"*",Personeelslijst!$C$3:$C$202,"&lt;&gt;*(?)")+COUNTIF(Personeelslijst!$C$3:$C$202,"*(1)"))*1.5*220))&gt;0,AC56-(AD56-((COUNTIFS(Personeelslijst!$C$3:$C$202,"*",Personeelslijst!$C$3:$C$202,"&lt;&gt;*(?)")+COUNTIF(Personeelslijst!$C$3:$C$202,"*(1)"))*1.5*220)),0)),"")</f>
        <v/>
      </c>
      <c r="AF56" s="123" t="str">
        <f>IFERROR(INDEX($M$3:$M$202,MATCH(ROWS($AB$3:$AB56),$AA$3:$AA$202,0),1)+INDEX($P$3:$P$202,MATCH(ROWS($AB$3:$AB56),$AA$3:$AA$202,0),1),"")</f>
        <v/>
      </c>
      <c r="AG56" s="123" t="str">
        <f>INDEX(Personeelslijst!$AA$3:$AA$202,MATCH(ROWS($AB$3:$AB56),$AA$3:$AA$202,0),1)</f>
        <v/>
      </c>
    </row>
    <row r="57" spans="1:33">
      <c r="A57" s="54">
        <f>Personeelslijst!A57</f>
        <v>55</v>
      </c>
      <c r="B57" s="109">
        <f>Personeelslijst!E57</f>
        <v>0</v>
      </c>
      <c r="C57" s="110">
        <f>Personeelslijst!C57</f>
        <v>0</v>
      </c>
      <c r="D57" s="104"/>
      <c r="E57" s="111"/>
      <c r="F57" s="112"/>
      <c r="G57" s="113"/>
      <c r="H57" s="113"/>
      <c r="I57" s="114"/>
      <c r="J57" s="114"/>
      <c r="K57" s="115"/>
      <c r="L57" s="115"/>
      <c r="M57" s="119" t="str">
        <f t="shared" si="4"/>
        <v/>
      </c>
      <c r="N57" s="117" t="str">
        <f t="shared" si="5"/>
        <v/>
      </c>
      <c r="O57" s="116" t="str">
        <f t="shared" si="6"/>
        <v/>
      </c>
      <c r="P57" s="117" t="str">
        <f t="shared" si="7"/>
        <v/>
      </c>
      <c r="Q57" s="116" t="str">
        <f>IFERROR(INDEX($AC$3:$AC$202,MATCH(ROWS($Q$3:Q57),$AB$3:$AB$202,0),1),"")</f>
        <v/>
      </c>
      <c r="R57" s="116" t="str">
        <f>IFERROR(INDEX($AE$3:$AE$202,MATCH(ROWS($R$3:R57),$AB$3:$AB$202,0),1),"")</f>
        <v/>
      </c>
      <c r="S57" s="118"/>
      <c r="T57" s="118"/>
      <c r="U57" s="118"/>
      <c r="V57" s="118"/>
      <c r="W57" s="118"/>
      <c r="X57" s="29"/>
      <c r="Y57" s="29"/>
      <c r="Z57" s="29"/>
      <c r="AA57" s="122">
        <f>IFERROR(RANK(J57,einddatumlijst,1)+COUNTIF($J$3:J57,J57)-1,ROW()-COUNTA($J$3:J57)-2+COUNTA($J$3:$J$202))</f>
        <v>55</v>
      </c>
      <c r="AB57" s="123">
        <f>INDEX($A$3:$A$202,MATCH(ROWS($AB$3:$AB57),$AA$3:$AA$202,0),1)</f>
        <v>55</v>
      </c>
      <c r="AC57" s="122" t="str">
        <f>IFERROR(IF(1650-(SUMIF($AG$3:$AG57,MID($AG$3:$AG$202,1,LEN($AG$3:$AG$202)-4)&amp;" (?)",$AF$3:$AF$202)-$AF57)&gt;=1650,$AF57,IF(1650-(SUMIF($AG$3:$AG57,MID($AG$3:$AG$202,1,LEN($AG$3:$AG$202)-4)&amp;" (?)",$AF$3:$AF$202)-$AF57)&gt;=0,IF($AF57&lt;1650-(SUMIF($AG$3:$AG57,MID($AG$3:$AG$202,1,LEN($AG$3:$AG$202)-4)&amp;" (?)",$AF$3:$AF$202)-$AF57),$AF57,1650-(SUMIF($AG$3:$AG57,MID($AG$3:$AG$202,1,LEN($AG$3:$AG$202)-4)&amp;" (?)",$AF$3:$AF$202)-$AF57)),0)),"")</f>
        <v/>
      </c>
      <c r="AD57" s="123">
        <f>SUM($AC$3:$AC57)</f>
        <v>0</v>
      </c>
      <c r="AE57" s="123" t="str">
        <f>IFERROR(IF(AD57&lt;((COUNTIFS(Personeelslijst!$C$3:$C$202,"*",Personeelslijst!$C$3:$C$202,"&lt;&gt;*(?)")+COUNTIF(Personeelslijst!$C$3:$C$202,"*(1)"))*1.5*220),AC57,IF(AC57-(AD57-((COUNTIFS(Personeelslijst!$C$3:$C$202,"*",Personeelslijst!$C$3:$C$202,"&lt;&gt;*(?)")+COUNTIF(Personeelslijst!$C$3:$C$202,"*(1)"))*1.5*220))&gt;0,AC57-(AD57-((COUNTIFS(Personeelslijst!$C$3:$C$202,"*",Personeelslijst!$C$3:$C$202,"&lt;&gt;*(?)")+COUNTIF(Personeelslijst!$C$3:$C$202,"*(1)"))*1.5*220)),0)),"")</f>
        <v/>
      </c>
      <c r="AF57" s="123" t="str">
        <f>IFERROR(INDEX($M$3:$M$202,MATCH(ROWS($AB$3:$AB57),$AA$3:$AA$202,0),1)+INDEX($P$3:$P$202,MATCH(ROWS($AB$3:$AB57),$AA$3:$AA$202,0),1),"")</f>
        <v/>
      </c>
      <c r="AG57" s="123" t="str">
        <f>INDEX(Personeelslijst!$AA$3:$AA$202,MATCH(ROWS($AB$3:$AB57),$AA$3:$AA$202,0),1)</f>
        <v/>
      </c>
    </row>
    <row r="58" spans="1:33">
      <c r="A58" s="54">
        <f>Personeelslijst!A58</f>
        <v>56</v>
      </c>
      <c r="B58" s="109">
        <f>Personeelslijst!E58</f>
        <v>0</v>
      </c>
      <c r="C58" s="110">
        <f>Personeelslijst!C58</f>
        <v>0</v>
      </c>
      <c r="D58" s="104"/>
      <c r="E58" s="111"/>
      <c r="F58" s="112"/>
      <c r="G58" s="113"/>
      <c r="H58" s="113"/>
      <c r="I58" s="114"/>
      <c r="J58" s="114"/>
      <c r="K58" s="115"/>
      <c r="L58" s="115"/>
      <c r="M58" s="119" t="str">
        <f t="shared" si="4"/>
        <v/>
      </c>
      <c r="N58" s="117" t="str">
        <f t="shared" si="5"/>
        <v/>
      </c>
      <c r="O58" s="116" t="str">
        <f t="shared" si="6"/>
        <v/>
      </c>
      <c r="P58" s="117" t="str">
        <f t="shared" si="7"/>
        <v/>
      </c>
      <c r="Q58" s="116" t="str">
        <f>IFERROR(INDEX($AC$3:$AC$202,MATCH(ROWS($Q$3:Q58),$AB$3:$AB$202,0),1),"")</f>
        <v/>
      </c>
      <c r="R58" s="116" t="str">
        <f>IFERROR(INDEX($AE$3:$AE$202,MATCH(ROWS($R$3:R58),$AB$3:$AB$202,0),1),"")</f>
        <v/>
      </c>
      <c r="S58" s="118"/>
      <c r="T58" s="118"/>
      <c r="U58" s="118"/>
      <c r="V58" s="118"/>
      <c r="W58" s="118"/>
      <c r="X58" s="29"/>
      <c r="Y58" s="29"/>
      <c r="Z58" s="29"/>
      <c r="AA58" s="122">
        <f>IFERROR(RANK(J58,einddatumlijst,1)+COUNTIF($J$3:J58,J58)-1,ROW()-COUNTA($J$3:J58)-2+COUNTA($J$3:$J$202))</f>
        <v>56</v>
      </c>
      <c r="AB58" s="123">
        <f>INDEX($A$3:$A$202,MATCH(ROWS($AB$3:$AB58),$AA$3:$AA$202,0),1)</f>
        <v>56</v>
      </c>
      <c r="AC58" s="122" t="str">
        <f>IFERROR(IF(1650-(SUMIF($AG$3:$AG58,MID($AG$3:$AG$202,1,LEN($AG$3:$AG$202)-4)&amp;" (?)",$AF$3:$AF$202)-$AF58)&gt;=1650,$AF58,IF(1650-(SUMIF($AG$3:$AG58,MID($AG$3:$AG$202,1,LEN($AG$3:$AG$202)-4)&amp;" (?)",$AF$3:$AF$202)-$AF58)&gt;=0,IF($AF58&lt;1650-(SUMIF($AG$3:$AG58,MID($AG$3:$AG$202,1,LEN($AG$3:$AG$202)-4)&amp;" (?)",$AF$3:$AF$202)-$AF58),$AF58,1650-(SUMIF($AG$3:$AG58,MID($AG$3:$AG$202,1,LEN($AG$3:$AG$202)-4)&amp;" (?)",$AF$3:$AF$202)-$AF58)),0)),"")</f>
        <v/>
      </c>
      <c r="AD58" s="123">
        <f>SUM($AC$3:$AC58)</f>
        <v>0</v>
      </c>
      <c r="AE58" s="123" t="str">
        <f>IFERROR(IF(AD58&lt;((COUNTIFS(Personeelslijst!$C$3:$C$202,"*",Personeelslijst!$C$3:$C$202,"&lt;&gt;*(?)")+COUNTIF(Personeelslijst!$C$3:$C$202,"*(1)"))*1.5*220),AC58,IF(AC58-(AD58-((COUNTIFS(Personeelslijst!$C$3:$C$202,"*",Personeelslijst!$C$3:$C$202,"&lt;&gt;*(?)")+COUNTIF(Personeelslijst!$C$3:$C$202,"*(1)"))*1.5*220))&gt;0,AC58-(AD58-((COUNTIFS(Personeelslijst!$C$3:$C$202,"*",Personeelslijst!$C$3:$C$202,"&lt;&gt;*(?)")+COUNTIF(Personeelslijst!$C$3:$C$202,"*(1)"))*1.5*220)),0)),"")</f>
        <v/>
      </c>
      <c r="AF58" s="123" t="str">
        <f>IFERROR(INDEX($M$3:$M$202,MATCH(ROWS($AB$3:$AB58),$AA$3:$AA$202,0),1)+INDEX($P$3:$P$202,MATCH(ROWS($AB$3:$AB58),$AA$3:$AA$202,0),1),"")</f>
        <v/>
      </c>
      <c r="AG58" s="123" t="str">
        <f>INDEX(Personeelslijst!$AA$3:$AA$202,MATCH(ROWS($AB$3:$AB58),$AA$3:$AA$202,0),1)</f>
        <v/>
      </c>
    </row>
    <row r="59" spans="1:33">
      <c r="A59" s="54">
        <f>Personeelslijst!A59</f>
        <v>57</v>
      </c>
      <c r="B59" s="109">
        <f>Personeelslijst!E59</f>
        <v>0</v>
      </c>
      <c r="C59" s="110">
        <f>Personeelslijst!C59</f>
        <v>0</v>
      </c>
      <c r="D59" s="104"/>
      <c r="E59" s="111"/>
      <c r="F59" s="112"/>
      <c r="G59" s="113"/>
      <c r="H59" s="113"/>
      <c r="I59" s="114"/>
      <c r="J59" s="114"/>
      <c r="K59" s="115"/>
      <c r="L59" s="115"/>
      <c r="M59" s="119" t="str">
        <f t="shared" si="4"/>
        <v/>
      </c>
      <c r="N59" s="117" t="str">
        <f t="shared" si="5"/>
        <v/>
      </c>
      <c r="O59" s="116" t="str">
        <f t="shared" si="6"/>
        <v/>
      </c>
      <c r="P59" s="117" t="str">
        <f t="shared" si="7"/>
        <v/>
      </c>
      <c r="Q59" s="116" t="str">
        <f>IFERROR(INDEX($AC$3:$AC$202,MATCH(ROWS($Q$3:Q59),$AB$3:$AB$202,0),1),"")</f>
        <v/>
      </c>
      <c r="R59" s="116" t="str">
        <f>IFERROR(INDEX($AE$3:$AE$202,MATCH(ROWS($R$3:R59),$AB$3:$AB$202,0),1),"")</f>
        <v/>
      </c>
      <c r="S59" s="118"/>
      <c r="T59" s="118"/>
      <c r="U59" s="118"/>
      <c r="V59" s="118"/>
      <c r="W59" s="118"/>
      <c r="X59" s="29"/>
      <c r="Y59" s="29"/>
      <c r="Z59" s="29"/>
      <c r="AA59" s="122">
        <f>IFERROR(RANK(J59,einddatumlijst,1)+COUNTIF($J$3:J59,J59)-1,ROW()-COUNTA($J$3:J59)-2+COUNTA($J$3:$J$202))</f>
        <v>57</v>
      </c>
      <c r="AB59" s="123">
        <f>INDEX($A$3:$A$202,MATCH(ROWS($AB$3:$AB59),$AA$3:$AA$202,0),1)</f>
        <v>57</v>
      </c>
      <c r="AC59" s="122" t="str">
        <f>IFERROR(IF(1650-(SUMIF($AG$3:$AG59,MID($AG$3:$AG$202,1,LEN($AG$3:$AG$202)-4)&amp;" (?)",$AF$3:$AF$202)-$AF59)&gt;=1650,$AF59,IF(1650-(SUMIF($AG$3:$AG59,MID($AG$3:$AG$202,1,LEN($AG$3:$AG$202)-4)&amp;" (?)",$AF$3:$AF$202)-$AF59)&gt;=0,IF($AF59&lt;1650-(SUMIF($AG$3:$AG59,MID($AG$3:$AG$202,1,LEN($AG$3:$AG$202)-4)&amp;" (?)",$AF$3:$AF$202)-$AF59),$AF59,1650-(SUMIF($AG$3:$AG59,MID($AG$3:$AG$202,1,LEN($AG$3:$AG$202)-4)&amp;" (?)",$AF$3:$AF$202)-$AF59)),0)),"")</f>
        <v/>
      </c>
      <c r="AD59" s="123">
        <f>SUM($AC$3:$AC59)</f>
        <v>0</v>
      </c>
      <c r="AE59" s="123" t="str">
        <f>IFERROR(IF(AD59&lt;((COUNTIFS(Personeelslijst!$C$3:$C$202,"*",Personeelslijst!$C$3:$C$202,"&lt;&gt;*(?)")+COUNTIF(Personeelslijst!$C$3:$C$202,"*(1)"))*1.5*220),AC59,IF(AC59-(AD59-((COUNTIFS(Personeelslijst!$C$3:$C$202,"*",Personeelslijst!$C$3:$C$202,"&lt;&gt;*(?)")+COUNTIF(Personeelslijst!$C$3:$C$202,"*(1)"))*1.5*220))&gt;0,AC59-(AD59-((COUNTIFS(Personeelslijst!$C$3:$C$202,"*",Personeelslijst!$C$3:$C$202,"&lt;&gt;*(?)")+COUNTIF(Personeelslijst!$C$3:$C$202,"*(1)"))*1.5*220)),0)),"")</f>
        <v/>
      </c>
      <c r="AF59" s="123" t="str">
        <f>IFERROR(INDEX($M$3:$M$202,MATCH(ROWS($AB$3:$AB59),$AA$3:$AA$202,0),1)+INDEX($P$3:$P$202,MATCH(ROWS($AB$3:$AB59),$AA$3:$AA$202,0),1),"")</f>
        <v/>
      </c>
      <c r="AG59" s="123" t="str">
        <f>INDEX(Personeelslijst!$AA$3:$AA$202,MATCH(ROWS($AB$3:$AB59),$AA$3:$AA$202,0),1)</f>
        <v/>
      </c>
    </row>
    <row r="60" spans="1:33">
      <c r="A60" s="54">
        <f>Personeelslijst!A60</f>
        <v>58</v>
      </c>
      <c r="B60" s="109">
        <f>Personeelslijst!E60</f>
        <v>0</v>
      </c>
      <c r="C60" s="110">
        <f>Personeelslijst!C60</f>
        <v>0</v>
      </c>
      <c r="D60" s="104"/>
      <c r="E60" s="111"/>
      <c r="F60" s="112"/>
      <c r="G60" s="113"/>
      <c r="H60" s="113"/>
      <c r="I60" s="114"/>
      <c r="J60" s="114"/>
      <c r="K60" s="115"/>
      <c r="L60" s="115"/>
      <c r="M60" s="119" t="str">
        <f t="shared" si="4"/>
        <v/>
      </c>
      <c r="N60" s="117" t="str">
        <f t="shared" si="5"/>
        <v/>
      </c>
      <c r="O60" s="116" t="str">
        <f t="shared" si="6"/>
        <v/>
      </c>
      <c r="P60" s="117" t="str">
        <f t="shared" si="7"/>
        <v/>
      </c>
      <c r="Q60" s="116" t="str">
        <f>IFERROR(INDEX($AC$3:$AC$202,MATCH(ROWS($Q$3:Q60),$AB$3:$AB$202,0),1),"")</f>
        <v/>
      </c>
      <c r="R60" s="116" t="str">
        <f>IFERROR(INDEX($AE$3:$AE$202,MATCH(ROWS($R$3:R60),$AB$3:$AB$202,0),1),"")</f>
        <v/>
      </c>
      <c r="S60" s="118"/>
      <c r="T60" s="118"/>
      <c r="U60" s="118"/>
      <c r="V60" s="118"/>
      <c r="W60" s="118"/>
      <c r="X60" s="29"/>
      <c r="Y60" s="29"/>
      <c r="Z60" s="29"/>
      <c r="AA60" s="122">
        <f>IFERROR(RANK(J60,einddatumlijst,1)+COUNTIF($J$3:J60,J60)-1,ROW()-COUNTA($J$3:J60)-2+COUNTA($J$3:$J$202))</f>
        <v>58</v>
      </c>
      <c r="AB60" s="123">
        <f>INDEX($A$3:$A$202,MATCH(ROWS($AB$3:$AB60),$AA$3:$AA$202,0),1)</f>
        <v>58</v>
      </c>
      <c r="AC60" s="122" t="str">
        <f>IFERROR(IF(1650-(SUMIF($AG$3:$AG60,MID($AG$3:$AG$202,1,LEN($AG$3:$AG$202)-4)&amp;" (?)",$AF$3:$AF$202)-$AF60)&gt;=1650,$AF60,IF(1650-(SUMIF($AG$3:$AG60,MID($AG$3:$AG$202,1,LEN($AG$3:$AG$202)-4)&amp;" (?)",$AF$3:$AF$202)-$AF60)&gt;=0,IF($AF60&lt;1650-(SUMIF($AG$3:$AG60,MID($AG$3:$AG$202,1,LEN($AG$3:$AG$202)-4)&amp;" (?)",$AF$3:$AF$202)-$AF60),$AF60,1650-(SUMIF($AG$3:$AG60,MID($AG$3:$AG$202,1,LEN($AG$3:$AG$202)-4)&amp;" (?)",$AF$3:$AF$202)-$AF60)),0)),"")</f>
        <v/>
      </c>
      <c r="AD60" s="123">
        <f>SUM($AC$3:$AC60)</f>
        <v>0</v>
      </c>
      <c r="AE60" s="123" t="str">
        <f>IFERROR(IF(AD60&lt;((COUNTIFS(Personeelslijst!$C$3:$C$202,"*",Personeelslijst!$C$3:$C$202,"&lt;&gt;*(?)")+COUNTIF(Personeelslijst!$C$3:$C$202,"*(1)"))*1.5*220),AC60,IF(AC60-(AD60-((COUNTIFS(Personeelslijst!$C$3:$C$202,"*",Personeelslijst!$C$3:$C$202,"&lt;&gt;*(?)")+COUNTIF(Personeelslijst!$C$3:$C$202,"*(1)"))*1.5*220))&gt;0,AC60-(AD60-((COUNTIFS(Personeelslijst!$C$3:$C$202,"*",Personeelslijst!$C$3:$C$202,"&lt;&gt;*(?)")+COUNTIF(Personeelslijst!$C$3:$C$202,"*(1)"))*1.5*220)),0)),"")</f>
        <v/>
      </c>
      <c r="AF60" s="123" t="str">
        <f>IFERROR(INDEX($M$3:$M$202,MATCH(ROWS($AB$3:$AB60),$AA$3:$AA$202,0),1)+INDEX($P$3:$P$202,MATCH(ROWS($AB$3:$AB60),$AA$3:$AA$202,0),1),"")</f>
        <v/>
      </c>
      <c r="AG60" s="123" t="str">
        <f>INDEX(Personeelslijst!$AA$3:$AA$202,MATCH(ROWS($AB$3:$AB60),$AA$3:$AA$202,0),1)</f>
        <v/>
      </c>
    </row>
    <row r="61" spans="1:33">
      <c r="A61" s="54">
        <f>Personeelslijst!A61</f>
        <v>59</v>
      </c>
      <c r="B61" s="109">
        <f>Personeelslijst!E61</f>
        <v>0</v>
      </c>
      <c r="C61" s="110">
        <f>Personeelslijst!C61</f>
        <v>0</v>
      </c>
      <c r="D61" s="104"/>
      <c r="E61" s="111"/>
      <c r="F61" s="112"/>
      <c r="G61" s="113"/>
      <c r="H61" s="113"/>
      <c r="I61" s="114"/>
      <c r="J61" s="114"/>
      <c r="K61" s="115"/>
      <c r="L61" s="115"/>
      <c r="M61" s="119" t="str">
        <f t="shared" si="4"/>
        <v/>
      </c>
      <c r="N61" s="117" t="str">
        <f t="shared" si="5"/>
        <v/>
      </c>
      <c r="O61" s="116" t="str">
        <f t="shared" si="6"/>
        <v/>
      </c>
      <c r="P61" s="117" t="str">
        <f t="shared" si="7"/>
        <v/>
      </c>
      <c r="Q61" s="116" t="str">
        <f>IFERROR(INDEX($AC$3:$AC$202,MATCH(ROWS($Q$3:Q61),$AB$3:$AB$202,0),1),"")</f>
        <v/>
      </c>
      <c r="R61" s="116" t="str">
        <f>IFERROR(INDEX($AE$3:$AE$202,MATCH(ROWS($R$3:R61),$AB$3:$AB$202,0),1),"")</f>
        <v/>
      </c>
      <c r="S61" s="118"/>
      <c r="T61" s="118"/>
      <c r="U61" s="118"/>
      <c r="V61" s="118"/>
      <c r="W61" s="118"/>
      <c r="X61" s="29"/>
      <c r="Y61" s="29"/>
      <c r="Z61" s="29"/>
      <c r="AA61" s="122">
        <f>IFERROR(RANK(J61,einddatumlijst,1)+COUNTIF($J$3:J61,J61)-1,ROW()-COUNTA($J$3:J61)-2+COUNTA($J$3:$J$202))</f>
        <v>59</v>
      </c>
      <c r="AB61" s="123">
        <f>INDEX($A$3:$A$202,MATCH(ROWS($AB$3:$AB61),$AA$3:$AA$202,0),1)</f>
        <v>59</v>
      </c>
      <c r="AC61" s="122" t="str">
        <f>IFERROR(IF(1650-(SUMIF($AG$3:$AG61,MID($AG$3:$AG$202,1,LEN($AG$3:$AG$202)-4)&amp;" (?)",$AF$3:$AF$202)-$AF61)&gt;=1650,$AF61,IF(1650-(SUMIF($AG$3:$AG61,MID($AG$3:$AG$202,1,LEN($AG$3:$AG$202)-4)&amp;" (?)",$AF$3:$AF$202)-$AF61)&gt;=0,IF($AF61&lt;1650-(SUMIF($AG$3:$AG61,MID($AG$3:$AG$202,1,LEN($AG$3:$AG$202)-4)&amp;" (?)",$AF$3:$AF$202)-$AF61),$AF61,1650-(SUMIF($AG$3:$AG61,MID($AG$3:$AG$202,1,LEN($AG$3:$AG$202)-4)&amp;" (?)",$AF$3:$AF$202)-$AF61)),0)),"")</f>
        <v/>
      </c>
      <c r="AD61" s="123">
        <f>SUM($AC$3:$AC61)</f>
        <v>0</v>
      </c>
      <c r="AE61" s="123" t="str">
        <f>IFERROR(IF(AD61&lt;((COUNTIFS(Personeelslijst!$C$3:$C$202,"*",Personeelslijst!$C$3:$C$202,"&lt;&gt;*(?)")+COUNTIF(Personeelslijst!$C$3:$C$202,"*(1)"))*1.5*220),AC61,IF(AC61-(AD61-((COUNTIFS(Personeelslijst!$C$3:$C$202,"*",Personeelslijst!$C$3:$C$202,"&lt;&gt;*(?)")+COUNTIF(Personeelslijst!$C$3:$C$202,"*(1)"))*1.5*220))&gt;0,AC61-(AD61-((COUNTIFS(Personeelslijst!$C$3:$C$202,"*",Personeelslijst!$C$3:$C$202,"&lt;&gt;*(?)")+COUNTIF(Personeelslijst!$C$3:$C$202,"*(1)"))*1.5*220)),0)),"")</f>
        <v/>
      </c>
      <c r="AF61" s="123" t="str">
        <f>IFERROR(INDEX($M$3:$M$202,MATCH(ROWS($AB$3:$AB61),$AA$3:$AA$202,0),1)+INDEX($P$3:$P$202,MATCH(ROWS($AB$3:$AB61),$AA$3:$AA$202,0),1),"")</f>
        <v/>
      </c>
      <c r="AG61" s="123" t="str">
        <f>INDEX(Personeelslijst!$AA$3:$AA$202,MATCH(ROWS($AB$3:$AB61),$AA$3:$AA$202,0),1)</f>
        <v/>
      </c>
    </row>
    <row r="62" spans="1:33">
      <c r="A62" s="54">
        <f>Personeelslijst!A62</f>
        <v>60</v>
      </c>
      <c r="B62" s="109">
        <f>Personeelslijst!E62</f>
        <v>0</v>
      </c>
      <c r="C62" s="110">
        <f>Personeelslijst!C62</f>
        <v>0</v>
      </c>
      <c r="D62" s="104"/>
      <c r="E62" s="111"/>
      <c r="F62" s="112"/>
      <c r="G62" s="113"/>
      <c r="H62" s="113"/>
      <c r="I62" s="114"/>
      <c r="J62" s="114"/>
      <c r="K62" s="115"/>
      <c r="L62" s="115"/>
      <c r="M62" s="119" t="str">
        <f t="shared" si="4"/>
        <v/>
      </c>
      <c r="N62" s="117" t="str">
        <f t="shared" si="5"/>
        <v/>
      </c>
      <c r="O62" s="116" t="str">
        <f t="shared" si="6"/>
        <v/>
      </c>
      <c r="P62" s="117" t="str">
        <f t="shared" si="7"/>
        <v/>
      </c>
      <c r="Q62" s="116" t="str">
        <f>IFERROR(INDEX($AC$3:$AC$202,MATCH(ROWS($Q$3:Q62),$AB$3:$AB$202,0),1),"")</f>
        <v/>
      </c>
      <c r="R62" s="116" t="str">
        <f>IFERROR(INDEX($AE$3:$AE$202,MATCH(ROWS($R$3:R62),$AB$3:$AB$202,0),1),"")</f>
        <v/>
      </c>
      <c r="S62" s="118"/>
      <c r="T62" s="118"/>
      <c r="U62" s="118"/>
      <c r="V62" s="118"/>
      <c r="W62" s="118"/>
      <c r="X62" s="29"/>
      <c r="Y62" s="29"/>
      <c r="Z62" s="29"/>
      <c r="AA62" s="122">
        <f>IFERROR(RANK(J62,einddatumlijst,1)+COUNTIF($J$3:J62,J62)-1,ROW()-COUNTA($J$3:J62)-2+COUNTA($J$3:$J$202))</f>
        <v>60</v>
      </c>
      <c r="AB62" s="123">
        <f>INDEX($A$3:$A$202,MATCH(ROWS($AB$3:$AB62),$AA$3:$AA$202,0),1)</f>
        <v>60</v>
      </c>
      <c r="AC62" s="122" t="str">
        <f>IFERROR(IF(1650-(SUMIF($AG$3:$AG62,MID($AG$3:$AG$202,1,LEN($AG$3:$AG$202)-4)&amp;" (?)",$AF$3:$AF$202)-$AF62)&gt;=1650,$AF62,IF(1650-(SUMIF($AG$3:$AG62,MID($AG$3:$AG$202,1,LEN($AG$3:$AG$202)-4)&amp;" (?)",$AF$3:$AF$202)-$AF62)&gt;=0,IF($AF62&lt;1650-(SUMIF($AG$3:$AG62,MID($AG$3:$AG$202,1,LEN($AG$3:$AG$202)-4)&amp;" (?)",$AF$3:$AF$202)-$AF62),$AF62,1650-(SUMIF($AG$3:$AG62,MID($AG$3:$AG$202,1,LEN($AG$3:$AG$202)-4)&amp;" (?)",$AF$3:$AF$202)-$AF62)),0)),"")</f>
        <v/>
      </c>
      <c r="AD62" s="123">
        <f>SUM($AC$3:$AC62)</f>
        <v>0</v>
      </c>
      <c r="AE62" s="123" t="str">
        <f>IFERROR(IF(AD62&lt;((COUNTIFS(Personeelslijst!$C$3:$C$202,"*",Personeelslijst!$C$3:$C$202,"&lt;&gt;*(?)")+COUNTIF(Personeelslijst!$C$3:$C$202,"*(1)"))*1.5*220),AC62,IF(AC62-(AD62-((COUNTIFS(Personeelslijst!$C$3:$C$202,"*",Personeelslijst!$C$3:$C$202,"&lt;&gt;*(?)")+COUNTIF(Personeelslijst!$C$3:$C$202,"*(1)"))*1.5*220))&gt;0,AC62-(AD62-((COUNTIFS(Personeelslijst!$C$3:$C$202,"*",Personeelslijst!$C$3:$C$202,"&lt;&gt;*(?)")+COUNTIF(Personeelslijst!$C$3:$C$202,"*(1)"))*1.5*220)),0)),"")</f>
        <v/>
      </c>
      <c r="AF62" s="123" t="str">
        <f>IFERROR(INDEX($M$3:$M$202,MATCH(ROWS($AB$3:$AB62),$AA$3:$AA$202,0),1)+INDEX($P$3:$P$202,MATCH(ROWS($AB$3:$AB62),$AA$3:$AA$202,0),1),"")</f>
        <v/>
      </c>
      <c r="AG62" s="123" t="str">
        <f>INDEX(Personeelslijst!$AA$3:$AA$202,MATCH(ROWS($AB$3:$AB62),$AA$3:$AA$202,0),1)</f>
        <v/>
      </c>
    </row>
    <row r="63" spans="1:33">
      <c r="A63" s="54">
        <f>Personeelslijst!A63</f>
        <v>61</v>
      </c>
      <c r="B63" s="109">
        <f>Personeelslijst!E63</f>
        <v>0</v>
      </c>
      <c r="C63" s="110">
        <f>Personeelslijst!C63</f>
        <v>0</v>
      </c>
      <c r="D63" s="104"/>
      <c r="E63" s="111"/>
      <c r="F63" s="112"/>
      <c r="G63" s="113"/>
      <c r="H63" s="113"/>
      <c r="I63" s="114"/>
      <c r="J63" s="114"/>
      <c r="K63" s="115"/>
      <c r="L63" s="115"/>
      <c r="M63" s="119" t="str">
        <f t="shared" si="4"/>
        <v/>
      </c>
      <c r="N63" s="117" t="str">
        <f t="shared" si="5"/>
        <v/>
      </c>
      <c r="O63" s="116" t="str">
        <f t="shared" si="6"/>
        <v/>
      </c>
      <c r="P63" s="117" t="str">
        <f t="shared" si="7"/>
        <v/>
      </c>
      <c r="Q63" s="116" t="str">
        <f>IFERROR(INDEX($AC$3:$AC$202,MATCH(ROWS($Q$3:Q63),$AB$3:$AB$202,0),1),"")</f>
        <v/>
      </c>
      <c r="R63" s="116" t="str">
        <f>IFERROR(INDEX($AE$3:$AE$202,MATCH(ROWS($R$3:R63),$AB$3:$AB$202,0),1),"")</f>
        <v/>
      </c>
      <c r="S63" s="118"/>
      <c r="T63" s="118"/>
      <c r="U63" s="118"/>
      <c r="V63" s="118"/>
      <c r="W63" s="118"/>
      <c r="X63" s="29"/>
      <c r="Y63" s="29"/>
      <c r="Z63" s="29"/>
      <c r="AA63" s="122">
        <f>IFERROR(RANK(J63,einddatumlijst,1)+COUNTIF($J$3:J63,J63)-1,ROW()-COUNTA($J$3:J63)-2+COUNTA($J$3:$J$202))</f>
        <v>61</v>
      </c>
      <c r="AB63" s="123">
        <f>INDEX($A$3:$A$202,MATCH(ROWS($AB$3:$AB63),$AA$3:$AA$202,0),1)</f>
        <v>61</v>
      </c>
      <c r="AC63" s="122" t="str">
        <f>IFERROR(IF(1650-(SUMIF($AG$3:$AG63,MID($AG$3:$AG$202,1,LEN($AG$3:$AG$202)-4)&amp;" (?)",$AF$3:$AF$202)-$AF63)&gt;=1650,$AF63,IF(1650-(SUMIF($AG$3:$AG63,MID($AG$3:$AG$202,1,LEN($AG$3:$AG$202)-4)&amp;" (?)",$AF$3:$AF$202)-$AF63)&gt;=0,IF($AF63&lt;1650-(SUMIF($AG$3:$AG63,MID($AG$3:$AG$202,1,LEN($AG$3:$AG$202)-4)&amp;" (?)",$AF$3:$AF$202)-$AF63),$AF63,1650-(SUMIF($AG$3:$AG63,MID($AG$3:$AG$202,1,LEN($AG$3:$AG$202)-4)&amp;" (?)",$AF$3:$AF$202)-$AF63)),0)),"")</f>
        <v/>
      </c>
      <c r="AD63" s="123">
        <f>SUM($AC$3:$AC63)</f>
        <v>0</v>
      </c>
      <c r="AE63" s="123" t="str">
        <f>IFERROR(IF(AD63&lt;((COUNTIFS(Personeelslijst!$C$3:$C$202,"*",Personeelslijst!$C$3:$C$202,"&lt;&gt;*(?)")+COUNTIF(Personeelslijst!$C$3:$C$202,"*(1)"))*1.5*220),AC63,IF(AC63-(AD63-((COUNTIFS(Personeelslijst!$C$3:$C$202,"*",Personeelslijst!$C$3:$C$202,"&lt;&gt;*(?)")+COUNTIF(Personeelslijst!$C$3:$C$202,"*(1)"))*1.5*220))&gt;0,AC63-(AD63-((COUNTIFS(Personeelslijst!$C$3:$C$202,"*",Personeelslijst!$C$3:$C$202,"&lt;&gt;*(?)")+COUNTIF(Personeelslijst!$C$3:$C$202,"*(1)"))*1.5*220)),0)),"")</f>
        <v/>
      </c>
      <c r="AF63" s="123" t="str">
        <f>IFERROR(INDEX($M$3:$M$202,MATCH(ROWS($AB$3:$AB63),$AA$3:$AA$202,0),1)+INDEX($P$3:$P$202,MATCH(ROWS($AB$3:$AB63),$AA$3:$AA$202,0),1),"")</f>
        <v/>
      </c>
      <c r="AG63" s="123" t="str">
        <f>INDEX(Personeelslijst!$AA$3:$AA$202,MATCH(ROWS($AB$3:$AB63),$AA$3:$AA$202,0),1)</f>
        <v/>
      </c>
    </row>
    <row r="64" spans="1:33">
      <c r="A64" s="54">
        <f>Personeelslijst!A64</f>
        <v>62</v>
      </c>
      <c r="B64" s="109">
        <f>Personeelslijst!E64</f>
        <v>0</v>
      </c>
      <c r="C64" s="110">
        <f>Personeelslijst!C64</f>
        <v>0</v>
      </c>
      <c r="D64" s="104"/>
      <c r="E64" s="111"/>
      <c r="F64" s="112"/>
      <c r="G64" s="113"/>
      <c r="H64" s="113"/>
      <c r="I64" s="114"/>
      <c r="J64" s="114"/>
      <c r="K64" s="115"/>
      <c r="L64" s="115"/>
      <c r="M64" s="119" t="str">
        <f t="shared" si="4"/>
        <v/>
      </c>
      <c r="N64" s="117" t="str">
        <f t="shared" si="5"/>
        <v/>
      </c>
      <c r="O64" s="116" t="str">
        <f t="shared" si="6"/>
        <v/>
      </c>
      <c r="P64" s="117" t="str">
        <f t="shared" si="7"/>
        <v/>
      </c>
      <c r="Q64" s="116" t="str">
        <f>IFERROR(INDEX($AC$3:$AC$202,MATCH(ROWS($Q$3:Q64),$AB$3:$AB$202,0),1),"")</f>
        <v/>
      </c>
      <c r="R64" s="116" t="str">
        <f>IFERROR(INDEX($AE$3:$AE$202,MATCH(ROWS($R$3:R64),$AB$3:$AB$202,0),1),"")</f>
        <v/>
      </c>
      <c r="S64" s="118"/>
      <c r="T64" s="118"/>
      <c r="U64" s="118"/>
      <c r="V64" s="118"/>
      <c r="W64" s="118"/>
      <c r="X64" s="29"/>
      <c r="Y64" s="29"/>
      <c r="Z64" s="29"/>
      <c r="AA64" s="122">
        <f>IFERROR(RANK(J64,einddatumlijst,1)+COUNTIF($J$3:J64,J64)-1,ROW()-COUNTA($J$3:J64)-2+COUNTA($J$3:$J$202))</f>
        <v>62</v>
      </c>
      <c r="AB64" s="123">
        <f>INDEX($A$3:$A$202,MATCH(ROWS($AB$3:$AB64),$AA$3:$AA$202,0),1)</f>
        <v>62</v>
      </c>
      <c r="AC64" s="122" t="str">
        <f>IFERROR(IF(1650-(SUMIF($AG$3:$AG64,MID($AG$3:$AG$202,1,LEN($AG$3:$AG$202)-4)&amp;" (?)",$AF$3:$AF$202)-$AF64)&gt;=1650,$AF64,IF(1650-(SUMIF($AG$3:$AG64,MID($AG$3:$AG$202,1,LEN($AG$3:$AG$202)-4)&amp;" (?)",$AF$3:$AF$202)-$AF64)&gt;=0,IF($AF64&lt;1650-(SUMIF($AG$3:$AG64,MID($AG$3:$AG$202,1,LEN($AG$3:$AG$202)-4)&amp;" (?)",$AF$3:$AF$202)-$AF64),$AF64,1650-(SUMIF($AG$3:$AG64,MID($AG$3:$AG$202,1,LEN($AG$3:$AG$202)-4)&amp;" (?)",$AF$3:$AF$202)-$AF64)),0)),"")</f>
        <v/>
      </c>
      <c r="AD64" s="123">
        <f>SUM($AC$3:$AC64)</f>
        <v>0</v>
      </c>
      <c r="AE64" s="123" t="str">
        <f>IFERROR(IF(AD64&lt;((COUNTIFS(Personeelslijst!$C$3:$C$202,"*",Personeelslijst!$C$3:$C$202,"&lt;&gt;*(?)")+COUNTIF(Personeelslijst!$C$3:$C$202,"*(1)"))*1.5*220),AC64,IF(AC64-(AD64-((COUNTIFS(Personeelslijst!$C$3:$C$202,"*",Personeelslijst!$C$3:$C$202,"&lt;&gt;*(?)")+COUNTIF(Personeelslijst!$C$3:$C$202,"*(1)"))*1.5*220))&gt;0,AC64-(AD64-((COUNTIFS(Personeelslijst!$C$3:$C$202,"*",Personeelslijst!$C$3:$C$202,"&lt;&gt;*(?)")+COUNTIF(Personeelslijst!$C$3:$C$202,"*(1)"))*1.5*220)),0)),"")</f>
        <v/>
      </c>
      <c r="AF64" s="123" t="str">
        <f>IFERROR(INDEX($M$3:$M$202,MATCH(ROWS($AB$3:$AB64),$AA$3:$AA$202,0),1)+INDEX($P$3:$P$202,MATCH(ROWS($AB$3:$AB64),$AA$3:$AA$202,0),1),"")</f>
        <v/>
      </c>
      <c r="AG64" s="123" t="str">
        <f>INDEX(Personeelslijst!$AA$3:$AA$202,MATCH(ROWS($AB$3:$AB64),$AA$3:$AA$202,0),1)</f>
        <v/>
      </c>
    </row>
    <row r="65" spans="1:33">
      <c r="A65" s="54">
        <f>Personeelslijst!A65</f>
        <v>63</v>
      </c>
      <c r="B65" s="109">
        <f>Personeelslijst!E65</f>
        <v>0</v>
      </c>
      <c r="C65" s="110">
        <f>Personeelslijst!C65</f>
        <v>0</v>
      </c>
      <c r="D65" s="104"/>
      <c r="E65" s="111"/>
      <c r="F65" s="112"/>
      <c r="G65" s="113"/>
      <c r="H65" s="113"/>
      <c r="I65" s="114"/>
      <c r="J65" s="114"/>
      <c r="K65" s="115"/>
      <c r="L65" s="115"/>
      <c r="M65" s="119" t="str">
        <f t="shared" si="4"/>
        <v/>
      </c>
      <c r="N65" s="117" t="str">
        <f t="shared" si="5"/>
        <v/>
      </c>
      <c r="O65" s="116" t="str">
        <f t="shared" si="6"/>
        <v/>
      </c>
      <c r="P65" s="117" t="str">
        <f t="shared" si="7"/>
        <v/>
      </c>
      <c r="Q65" s="116" t="str">
        <f>IFERROR(INDEX($AC$3:$AC$202,MATCH(ROWS($Q$3:Q65),$AB$3:$AB$202,0),1),"")</f>
        <v/>
      </c>
      <c r="R65" s="116" t="str">
        <f>IFERROR(INDEX($AE$3:$AE$202,MATCH(ROWS($R$3:R65),$AB$3:$AB$202,0),1),"")</f>
        <v/>
      </c>
      <c r="S65" s="118"/>
      <c r="T65" s="118"/>
      <c r="U65" s="118"/>
      <c r="V65" s="118"/>
      <c r="W65" s="118"/>
      <c r="X65" s="29"/>
      <c r="Y65" s="29"/>
      <c r="Z65" s="29"/>
      <c r="AA65" s="122">
        <f>IFERROR(RANK(J65,einddatumlijst,1)+COUNTIF($J$3:J65,J65)-1,ROW()-COUNTA($J$3:J65)-2+COUNTA($J$3:$J$202))</f>
        <v>63</v>
      </c>
      <c r="AB65" s="123">
        <f>INDEX($A$3:$A$202,MATCH(ROWS($AB$3:$AB65),$AA$3:$AA$202,0),1)</f>
        <v>63</v>
      </c>
      <c r="AC65" s="122" t="str">
        <f>IFERROR(IF(1650-(SUMIF($AG$3:$AG65,MID($AG$3:$AG$202,1,LEN($AG$3:$AG$202)-4)&amp;" (?)",$AF$3:$AF$202)-$AF65)&gt;=1650,$AF65,IF(1650-(SUMIF($AG$3:$AG65,MID($AG$3:$AG$202,1,LEN($AG$3:$AG$202)-4)&amp;" (?)",$AF$3:$AF$202)-$AF65)&gt;=0,IF($AF65&lt;1650-(SUMIF($AG$3:$AG65,MID($AG$3:$AG$202,1,LEN($AG$3:$AG$202)-4)&amp;" (?)",$AF$3:$AF$202)-$AF65),$AF65,1650-(SUMIF($AG$3:$AG65,MID($AG$3:$AG$202,1,LEN($AG$3:$AG$202)-4)&amp;" (?)",$AF$3:$AF$202)-$AF65)),0)),"")</f>
        <v/>
      </c>
      <c r="AD65" s="123">
        <f>SUM($AC$3:$AC65)</f>
        <v>0</v>
      </c>
      <c r="AE65" s="123" t="str">
        <f>IFERROR(IF(AD65&lt;((COUNTIFS(Personeelslijst!$C$3:$C$202,"*",Personeelslijst!$C$3:$C$202,"&lt;&gt;*(?)")+COUNTIF(Personeelslijst!$C$3:$C$202,"*(1)"))*1.5*220),AC65,IF(AC65-(AD65-((COUNTIFS(Personeelslijst!$C$3:$C$202,"*",Personeelslijst!$C$3:$C$202,"&lt;&gt;*(?)")+COUNTIF(Personeelslijst!$C$3:$C$202,"*(1)"))*1.5*220))&gt;0,AC65-(AD65-((COUNTIFS(Personeelslijst!$C$3:$C$202,"*",Personeelslijst!$C$3:$C$202,"&lt;&gt;*(?)")+COUNTIF(Personeelslijst!$C$3:$C$202,"*(1)"))*1.5*220)),0)),"")</f>
        <v/>
      </c>
      <c r="AF65" s="123" t="str">
        <f>IFERROR(INDEX($M$3:$M$202,MATCH(ROWS($AB$3:$AB65),$AA$3:$AA$202,0),1)+INDEX($P$3:$P$202,MATCH(ROWS($AB$3:$AB65),$AA$3:$AA$202,0),1),"")</f>
        <v/>
      </c>
      <c r="AG65" s="123" t="str">
        <f>INDEX(Personeelslijst!$AA$3:$AA$202,MATCH(ROWS($AB$3:$AB65),$AA$3:$AA$202,0),1)</f>
        <v/>
      </c>
    </row>
    <row r="66" spans="1:33">
      <c r="A66" s="54">
        <f>Personeelslijst!A66</f>
        <v>64</v>
      </c>
      <c r="B66" s="109">
        <f>Personeelslijst!E66</f>
        <v>0</v>
      </c>
      <c r="C66" s="110">
        <f>Personeelslijst!C66</f>
        <v>0</v>
      </c>
      <c r="D66" s="104"/>
      <c r="E66" s="111"/>
      <c r="F66" s="112"/>
      <c r="G66" s="113"/>
      <c r="H66" s="113"/>
      <c r="I66" s="114"/>
      <c r="J66" s="114"/>
      <c r="K66" s="115"/>
      <c r="L66" s="115"/>
      <c r="M66" s="119" t="str">
        <f t="shared" si="4"/>
        <v/>
      </c>
      <c r="N66" s="117" t="str">
        <f t="shared" si="5"/>
        <v/>
      </c>
      <c r="O66" s="116" t="str">
        <f t="shared" si="6"/>
        <v/>
      </c>
      <c r="P66" s="117" t="str">
        <f t="shared" si="7"/>
        <v/>
      </c>
      <c r="Q66" s="116" t="str">
        <f>IFERROR(INDEX($AC$3:$AC$202,MATCH(ROWS($Q$3:Q66),$AB$3:$AB$202,0),1),"")</f>
        <v/>
      </c>
      <c r="R66" s="116" t="str">
        <f>IFERROR(INDEX($AE$3:$AE$202,MATCH(ROWS($R$3:R66),$AB$3:$AB$202,0),1),"")</f>
        <v/>
      </c>
      <c r="S66" s="118"/>
      <c r="T66" s="118"/>
      <c r="U66" s="118"/>
      <c r="V66" s="118"/>
      <c r="W66" s="118"/>
      <c r="X66" s="29"/>
      <c r="Y66" s="29"/>
      <c r="Z66" s="29"/>
      <c r="AA66" s="122">
        <f>IFERROR(RANK(J66,einddatumlijst,1)+COUNTIF($J$3:J66,J66)-1,ROW()-COUNTA($J$3:J66)-2+COUNTA($J$3:$J$202))</f>
        <v>64</v>
      </c>
      <c r="AB66" s="123">
        <f>INDEX($A$3:$A$202,MATCH(ROWS($AB$3:$AB66),$AA$3:$AA$202,0),1)</f>
        <v>64</v>
      </c>
      <c r="AC66" s="122" t="str">
        <f>IFERROR(IF(1650-(SUMIF($AG$3:$AG66,MID($AG$3:$AG$202,1,LEN($AG$3:$AG$202)-4)&amp;" (?)",$AF$3:$AF$202)-$AF66)&gt;=1650,$AF66,IF(1650-(SUMIF($AG$3:$AG66,MID($AG$3:$AG$202,1,LEN($AG$3:$AG$202)-4)&amp;" (?)",$AF$3:$AF$202)-$AF66)&gt;=0,IF($AF66&lt;1650-(SUMIF($AG$3:$AG66,MID($AG$3:$AG$202,1,LEN($AG$3:$AG$202)-4)&amp;" (?)",$AF$3:$AF$202)-$AF66),$AF66,1650-(SUMIF($AG$3:$AG66,MID($AG$3:$AG$202,1,LEN($AG$3:$AG$202)-4)&amp;" (?)",$AF$3:$AF$202)-$AF66)),0)),"")</f>
        <v/>
      </c>
      <c r="AD66" s="123">
        <f>SUM($AC$3:$AC66)</f>
        <v>0</v>
      </c>
      <c r="AE66" s="123" t="str">
        <f>IFERROR(IF(AD66&lt;((COUNTIFS(Personeelslijst!$C$3:$C$202,"*",Personeelslijst!$C$3:$C$202,"&lt;&gt;*(?)")+COUNTIF(Personeelslijst!$C$3:$C$202,"*(1)"))*1.5*220),AC66,IF(AC66-(AD66-((COUNTIFS(Personeelslijst!$C$3:$C$202,"*",Personeelslijst!$C$3:$C$202,"&lt;&gt;*(?)")+COUNTIF(Personeelslijst!$C$3:$C$202,"*(1)"))*1.5*220))&gt;0,AC66-(AD66-((COUNTIFS(Personeelslijst!$C$3:$C$202,"*",Personeelslijst!$C$3:$C$202,"&lt;&gt;*(?)")+COUNTIF(Personeelslijst!$C$3:$C$202,"*(1)"))*1.5*220)),0)),"")</f>
        <v/>
      </c>
      <c r="AF66" s="123" t="str">
        <f>IFERROR(INDEX($M$3:$M$202,MATCH(ROWS($AB$3:$AB66),$AA$3:$AA$202,0),1)+INDEX($P$3:$P$202,MATCH(ROWS($AB$3:$AB66),$AA$3:$AA$202,0),1),"")</f>
        <v/>
      </c>
      <c r="AG66" s="123" t="str">
        <f>INDEX(Personeelslijst!$AA$3:$AA$202,MATCH(ROWS($AB$3:$AB66),$AA$3:$AA$202,0),1)</f>
        <v/>
      </c>
    </row>
    <row r="67" spans="1:33">
      <c r="A67" s="54">
        <f>Personeelslijst!A67</f>
        <v>65</v>
      </c>
      <c r="B67" s="109">
        <f>Personeelslijst!E67</f>
        <v>0</v>
      </c>
      <c r="C67" s="110">
        <f>Personeelslijst!C67</f>
        <v>0</v>
      </c>
      <c r="D67" s="104"/>
      <c r="E67" s="111"/>
      <c r="F67" s="112"/>
      <c r="G67" s="113"/>
      <c r="H67" s="113"/>
      <c r="I67" s="114"/>
      <c r="J67" s="114"/>
      <c r="K67" s="115"/>
      <c r="L67" s="115"/>
      <c r="M67" s="119" t="str">
        <f t="shared" ref="M67:M98" si="8">IF(ISBLANK(G67),"",IF(G67&gt;=K67*71,IF(K67*71&lt;=1650,K67*71,1650),IF(G67&gt;=1650,1650,G67)))</f>
        <v/>
      </c>
      <c r="N67" s="117" t="str">
        <f t="shared" ref="N67:N98" si="9">IF(ISBLANK(G67),"",G67-M67)</f>
        <v/>
      </c>
      <c r="O67" s="116" t="str">
        <f t="shared" ref="O67:O98" si="10">IF(ISBLANK(G67),"",IF(L67*18&lt;1650,L67*18,1650))</f>
        <v/>
      </c>
      <c r="P67" s="117" t="str">
        <f t="shared" ref="P67:P98" si="11">IF(ISBLANK(G67),"",IF(M67+(L67*18)&lt;=1650,L67*18,1650-M67))</f>
        <v/>
      </c>
      <c r="Q67" s="116" t="str">
        <f>IFERROR(INDEX($AC$3:$AC$202,MATCH(ROWS($Q$3:Q67),$AB$3:$AB$202,0),1),"")</f>
        <v/>
      </c>
      <c r="R67" s="116" t="str">
        <f>IFERROR(INDEX($AE$3:$AE$202,MATCH(ROWS($R$3:R67),$AB$3:$AB$202,0),1),"")</f>
        <v/>
      </c>
      <c r="S67" s="118"/>
      <c r="T67" s="118"/>
      <c r="U67" s="118"/>
      <c r="V67" s="118"/>
      <c r="W67" s="118"/>
      <c r="X67" s="29"/>
      <c r="Y67" s="29"/>
      <c r="Z67" s="29"/>
      <c r="AA67" s="122">
        <f>IFERROR(RANK(J67,einddatumlijst,1)+COUNTIF($J$3:J67,J67)-1,ROW()-COUNTA($J$3:J67)-2+COUNTA($J$3:$J$202))</f>
        <v>65</v>
      </c>
      <c r="AB67" s="123">
        <f>INDEX($A$3:$A$202,MATCH(ROWS($AB$3:$AB67),$AA$3:$AA$202,0),1)</f>
        <v>65</v>
      </c>
      <c r="AC67" s="122" t="str">
        <f>IFERROR(IF(1650-(SUMIF($AG$3:$AG67,MID($AG$3:$AG$202,1,LEN($AG$3:$AG$202)-4)&amp;" (?)",$AF$3:$AF$202)-$AF67)&gt;=1650,$AF67,IF(1650-(SUMIF($AG$3:$AG67,MID($AG$3:$AG$202,1,LEN($AG$3:$AG$202)-4)&amp;" (?)",$AF$3:$AF$202)-$AF67)&gt;=0,IF($AF67&lt;1650-(SUMIF($AG$3:$AG67,MID($AG$3:$AG$202,1,LEN($AG$3:$AG$202)-4)&amp;" (?)",$AF$3:$AF$202)-$AF67),$AF67,1650-(SUMIF($AG$3:$AG67,MID($AG$3:$AG$202,1,LEN($AG$3:$AG$202)-4)&amp;" (?)",$AF$3:$AF$202)-$AF67)),0)),"")</f>
        <v/>
      </c>
      <c r="AD67" s="123">
        <f>SUM($AC$3:$AC67)</f>
        <v>0</v>
      </c>
      <c r="AE67" s="123" t="str">
        <f>IFERROR(IF(AD67&lt;((COUNTIFS(Personeelslijst!$C$3:$C$202,"*",Personeelslijst!$C$3:$C$202,"&lt;&gt;*(?)")+COUNTIF(Personeelslijst!$C$3:$C$202,"*(1)"))*1.5*220),AC67,IF(AC67-(AD67-((COUNTIFS(Personeelslijst!$C$3:$C$202,"*",Personeelslijst!$C$3:$C$202,"&lt;&gt;*(?)")+COUNTIF(Personeelslijst!$C$3:$C$202,"*(1)"))*1.5*220))&gt;0,AC67-(AD67-((COUNTIFS(Personeelslijst!$C$3:$C$202,"*",Personeelslijst!$C$3:$C$202,"&lt;&gt;*(?)")+COUNTIF(Personeelslijst!$C$3:$C$202,"*(1)"))*1.5*220)),0)),"")</f>
        <v/>
      </c>
      <c r="AF67" s="123" t="str">
        <f>IFERROR(INDEX($M$3:$M$202,MATCH(ROWS($AB$3:$AB67),$AA$3:$AA$202,0),1)+INDEX($P$3:$P$202,MATCH(ROWS($AB$3:$AB67),$AA$3:$AA$202,0),1),"")</f>
        <v/>
      </c>
      <c r="AG67" s="123" t="str">
        <f>INDEX(Personeelslijst!$AA$3:$AA$202,MATCH(ROWS($AB$3:$AB67),$AA$3:$AA$202,0),1)</f>
        <v/>
      </c>
    </row>
    <row r="68" spans="1:33">
      <c r="A68" s="54">
        <f>Personeelslijst!A68</f>
        <v>66</v>
      </c>
      <c r="B68" s="109">
        <f>Personeelslijst!E68</f>
        <v>0</v>
      </c>
      <c r="C68" s="110">
        <f>Personeelslijst!C68</f>
        <v>0</v>
      </c>
      <c r="D68" s="104"/>
      <c r="E68" s="111"/>
      <c r="F68" s="112"/>
      <c r="G68" s="113"/>
      <c r="H68" s="113"/>
      <c r="I68" s="114"/>
      <c r="J68" s="114"/>
      <c r="K68" s="115"/>
      <c r="L68" s="115"/>
      <c r="M68" s="119" t="str">
        <f t="shared" si="8"/>
        <v/>
      </c>
      <c r="N68" s="117" t="str">
        <f t="shared" si="9"/>
        <v/>
      </c>
      <c r="O68" s="116" t="str">
        <f t="shared" si="10"/>
        <v/>
      </c>
      <c r="P68" s="117" t="str">
        <f t="shared" si="11"/>
        <v/>
      </c>
      <c r="Q68" s="116" t="str">
        <f>IFERROR(INDEX($AC$3:$AC$202,MATCH(ROWS($Q$3:Q68),$AB$3:$AB$202,0),1),"")</f>
        <v/>
      </c>
      <c r="R68" s="116" t="str">
        <f>IFERROR(INDEX($AE$3:$AE$202,MATCH(ROWS($R$3:R68),$AB$3:$AB$202,0),1),"")</f>
        <v/>
      </c>
      <c r="S68" s="118"/>
      <c r="T68" s="118"/>
      <c r="U68" s="118"/>
      <c r="V68" s="118"/>
      <c r="W68" s="118"/>
      <c r="X68" s="29"/>
      <c r="Y68" s="29"/>
      <c r="Z68" s="29"/>
      <c r="AA68" s="122">
        <f>IFERROR(RANK(J68,einddatumlijst,1)+COUNTIF($J$3:J68,J68)-1,ROW()-COUNTA($J$3:J68)-2+COUNTA($J$3:$J$202))</f>
        <v>66</v>
      </c>
      <c r="AB68" s="123">
        <f>INDEX($A$3:$A$202,MATCH(ROWS($AB$3:$AB68),$AA$3:$AA$202,0),1)</f>
        <v>66</v>
      </c>
      <c r="AC68" s="122" t="str">
        <f>IFERROR(IF(1650-(SUMIF($AG$3:$AG68,MID($AG$3:$AG$202,1,LEN($AG$3:$AG$202)-4)&amp;" (?)",$AF$3:$AF$202)-$AF68)&gt;=1650,$AF68,IF(1650-(SUMIF($AG$3:$AG68,MID($AG$3:$AG$202,1,LEN($AG$3:$AG$202)-4)&amp;" (?)",$AF$3:$AF$202)-$AF68)&gt;=0,IF($AF68&lt;1650-(SUMIF($AG$3:$AG68,MID($AG$3:$AG$202,1,LEN($AG$3:$AG$202)-4)&amp;" (?)",$AF$3:$AF$202)-$AF68),$AF68,1650-(SUMIF($AG$3:$AG68,MID($AG$3:$AG$202,1,LEN($AG$3:$AG$202)-4)&amp;" (?)",$AF$3:$AF$202)-$AF68)),0)),"")</f>
        <v/>
      </c>
      <c r="AD68" s="123">
        <f>SUM($AC$3:$AC68)</f>
        <v>0</v>
      </c>
      <c r="AE68" s="123" t="str">
        <f>IFERROR(IF(AD68&lt;((COUNTIFS(Personeelslijst!$C$3:$C$202,"*",Personeelslijst!$C$3:$C$202,"&lt;&gt;*(?)")+COUNTIF(Personeelslijst!$C$3:$C$202,"*(1)"))*1.5*220),AC68,IF(AC68-(AD68-((COUNTIFS(Personeelslijst!$C$3:$C$202,"*",Personeelslijst!$C$3:$C$202,"&lt;&gt;*(?)")+COUNTIF(Personeelslijst!$C$3:$C$202,"*(1)"))*1.5*220))&gt;0,AC68-(AD68-((COUNTIFS(Personeelslijst!$C$3:$C$202,"*",Personeelslijst!$C$3:$C$202,"&lt;&gt;*(?)")+COUNTIF(Personeelslijst!$C$3:$C$202,"*(1)"))*1.5*220)),0)),"")</f>
        <v/>
      </c>
      <c r="AF68" s="123" t="str">
        <f>IFERROR(INDEX($M$3:$M$202,MATCH(ROWS($AB$3:$AB68),$AA$3:$AA$202,0),1)+INDEX($P$3:$P$202,MATCH(ROWS($AB$3:$AB68),$AA$3:$AA$202,0),1),"")</f>
        <v/>
      </c>
      <c r="AG68" s="123" t="str">
        <f>INDEX(Personeelslijst!$AA$3:$AA$202,MATCH(ROWS($AB$3:$AB68),$AA$3:$AA$202,0),1)</f>
        <v/>
      </c>
    </row>
    <row r="69" spans="1:33">
      <c r="A69" s="54">
        <f>Personeelslijst!A69</f>
        <v>67</v>
      </c>
      <c r="B69" s="109">
        <f>Personeelslijst!E69</f>
        <v>0</v>
      </c>
      <c r="C69" s="110">
        <f>Personeelslijst!C69</f>
        <v>0</v>
      </c>
      <c r="D69" s="104"/>
      <c r="E69" s="111"/>
      <c r="F69" s="112"/>
      <c r="G69" s="113"/>
      <c r="H69" s="113"/>
      <c r="I69" s="114"/>
      <c r="J69" s="114"/>
      <c r="K69" s="115"/>
      <c r="L69" s="115"/>
      <c r="M69" s="119" t="str">
        <f t="shared" si="8"/>
        <v/>
      </c>
      <c r="N69" s="117" t="str">
        <f t="shared" si="9"/>
        <v/>
      </c>
      <c r="O69" s="116" t="str">
        <f t="shared" si="10"/>
        <v/>
      </c>
      <c r="P69" s="117" t="str">
        <f t="shared" si="11"/>
        <v/>
      </c>
      <c r="Q69" s="116" t="str">
        <f>IFERROR(INDEX($AC$3:$AC$202,MATCH(ROWS($Q$3:Q69),$AB$3:$AB$202,0),1),"")</f>
        <v/>
      </c>
      <c r="R69" s="116" t="str">
        <f>IFERROR(INDEX($AE$3:$AE$202,MATCH(ROWS($R$3:R69),$AB$3:$AB$202,0),1),"")</f>
        <v/>
      </c>
      <c r="S69" s="118"/>
      <c r="T69" s="118"/>
      <c r="U69" s="118"/>
      <c r="V69" s="118"/>
      <c r="W69" s="118"/>
      <c r="X69" s="29"/>
      <c r="Y69" s="29"/>
      <c r="Z69" s="29"/>
      <c r="AA69" s="122">
        <f>IFERROR(RANK(J69,einddatumlijst,1)+COUNTIF($J$3:J69,J69)-1,ROW()-COUNTA($J$3:J69)-2+COUNTA($J$3:$J$202))</f>
        <v>67</v>
      </c>
      <c r="AB69" s="123">
        <f>INDEX($A$3:$A$202,MATCH(ROWS($AB$3:$AB69),$AA$3:$AA$202,0),1)</f>
        <v>67</v>
      </c>
      <c r="AC69" s="122" t="str">
        <f>IFERROR(IF(1650-(SUMIF($AG$3:$AG69,MID($AG$3:$AG$202,1,LEN($AG$3:$AG$202)-4)&amp;" (?)",$AF$3:$AF$202)-$AF69)&gt;=1650,$AF69,IF(1650-(SUMIF($AG$3:$AG69,MID($AG$3:$AG$202,1,LEN($AG$3:$AG$202)-4)&amp;" (?)",$AF$3:$AF$202)-$AF69)&gt;=0,IF($AF69&lt;1650-(SUMIF($AG$3:$AG69,MID($AG$3:$AG$202,1,LEN($AG$3:$AG$202)-4)&amp;" (?)",$AF$3:$AF$202)-$AF69),$AF69,1650-(SUMIF($AG$3:$AG69,MID($AG$3:$AG$202,1,LEN($AG$3:$AG$202)-4)&amp;" (?)",$AF$3:$AF$202)-$AF69)),0)),"")</f>
        <v/>
      </c>
      <c r="AD69" s="123">
        <f>SUM($AC$3:$AC69)</f>
        <v>0</v>
      </c>
      <c r="AE69" s="123" t="str">
        <f>IFERROR(IF(AD69&lt;((COUNTIFS(Personeelslijst!$C$3:$C$202,"*",Personeelslijst!$C$3:$C$202,"&lt;&gt;*(?)")+COUNTIF(Personeelslijst!$C$3:$C$202,"*(1)"))*1.5*220),AC69,IF(AC69-(AD69-((COUNTIFS(Personeelslijst!$C$3:$C$202,"*",Personeelslijst!$C$3:$C$202,"&lt;&gt;*(?)")+COUNTIF(Personeelslijst!$C$3:$C$202,"*(1)"))*1.5*220))&gt;0,AC69-(AD69-((COUNTIFS(Personeelslijst!$C$3:$C$202,"*",Personeelslijst!$C$3:$C$202,"&lt;&gt;*(?)")+COUNTIF(Personeelslijst!$C$3:$C$202,"*(1)"))*1.5*220)),0)),"")</f>
        <v/>
      </c>
      <c r="AF69" s="123" t="str">
        <f>IFERROR(INDEX($M$3:$M$202,MATCH(ROWS($AB$3:$AB69),$AA$3:$AA$202,0),1)+INDEX($P$3:$P$202,MATCH(ROWS($AB$3:$AB69),$AA$3:$AA$202,0),1),"")</f>
        <v/>
      </c>
      <c r="AG69" s="123" t="str">
        <f>INDEX(Personeelslijst!$AA$3:$AA$202,MATCH(ROWS($AB$3:$AB69),$AA$3:$AA$202,0),1)</f>
        <v/>
      </c>
    </row>
    <row r="70" spans="1:33">
      <c r="A70" s="54">
        <f>Personeelslijst!A70</f>
        <v>68</v>
      </c>
      <c r="B70" s="109">
        <f>Personeelslijst!E70</f>
        <v>0</v>
      </c>
      <c r="C70" s="110">
        <f>Personeelslijst!C70</f>
        <v>0</v>
      </c>
      <c r="D70" s="104"/>
      <c r="E70" s="111"/>
      <c r="F70" s="112"/>
      <c r="G70" s="113"/>
      <c r="H70" s="113"/>
      <c r="I70" s="114"/>
      <c r="J70" s="114"/>
      <c r="K70" s="115"/>
      <c r="L70" s="115"/>
      <c r="M70" s="119" t="str">
        <f t="shared" si="8"/>
        <v/>
      </c>
      <c r="N70" s="117" t="str">
        <f t="shared" si="9"/>
        <v/>
      </c>
      <c r="O70" s="116" t="str">
        <f t="shared" si="10"/>
        <v/>
      </c>
      <c r="P70" s="117" t="str">
        <f t="shared" si="11"/>
        <v/>
      </c>
      <c r="Q70" s="116" t="str">
        <f>IFERROR(INDEX($AC$3:$AC$202,MATCH(ROWS($Q$3:Q70),$AB$3:$AB$202,0),1),"")</f>
        <v/>
      </c>
      <c r="R70" s="116" t="str">
        <f>IFERROR(INDEX($AE$3:$AE$202,MATCH(ROWS($R$3:R70),$AB$3:$AB$202,0),1),"")</f>
        <v/>
      </c>
      <c r="S70" s="118"/>
      <c r="T70" s="118"/>
      <c r="U70" s="118"/>
      <c r="V70" s="118"/>
      <c r="W70" s="118"/>
      <c r="X70" s="29"/>
      <c r="Y70" s="29"/>
      <c r="Z70" s="29"/>
      <c r="AA70" s="122">
        <f>IFERROR(RANK(J70,einddatumlijst,1)+COUNTIF($J$3:J70,J70)-1,ROW()-COUNTA($J$3:J70)-2+COUNTA($J$3:$J$202))</f>
        <v>68</v>
      </c>
      <c r="AB70" s="123">
        <f>INDEX($A$3:$A$202,MATCH(ROWS($AB$3:$AB70),$AA$3:$AA$202,0),1)</f>
        <v>68</v>
      </c>
      <c r="AC70" s="122" t="str">
        <f>IFERROR(IF(1650-(SUMIF($AG$3:$AG70,MID($AG$3:$AG$202,1,LEN($AG$3:$AG$202)-4)&amp;" (?)",$AF$3:$AF$202)-$AF70)&gt;=1650,$AF70,IF(1650-(SUMIF($AG$3:$AG70,MID($AG$3:$AG$202,1,LEN($AG$3:$AG$202)-4)&amp;" (?)",$AF$3:$AF$202)-$AF70)&gt;=0,IF($AF70&lt;1650-(SUMIF($AG$3:$AG70,MID($AG$3:$AG$202,1,LEN($AG$3:$AG$202)-4)&amp;" (?)",$AF$3:$AF$202)-$AF70),$AF70,1650-(SUMIF($AG$3:$AG70,MID($AG$3:$AG$202,1,LEN($AG$3:$AG$202)-4)&amp;" (?)",$AF$3:$AF$202)-$AF70)),0)),"")</f>
        <v/>
      </c>
      <c r="AD70" s="123">
        <f>SUM($AC$3:$AC70)</f>
        <v>0</v>
      </c>
      <c r="AE70" s="123" t="str">
        <f>IFERROR(IF(AD70&lt;((COUNTIFS(Personeelslijst!$C$3:$C$202,"*",Personeelslijst!$C$3:$C$202,"&lt;&gt;*(?)")+COUNTIF(Personeelslijst!$C$3:$C$202,"*(1)"))*1.5*220),AC70,IF(AC70-(AD70-((COUNTIFS(Personeelslijst!$C$3:$C$202,"*",Personeelslijst!$C$3:$C$202,"&lt;&gt;*(?)")+COUNTIF(Personeelslijst!$C$3:$C$202,"*(1)"))*1.5*220))&gt;0,AC70-(AD70-((COUNTIFS(Personeelslijst!$C$3:$C$202,"*",Personeelslijst!$C$3:$C$202,"&lt;&gt;*(?)")+COUNTIF(Personeelslijst!$C$3:$C$202,"*(1)"))*1.5*220)),0)),"")</f>
        <v/>
      </c>
      <c r="AF70" s="123" t="str">
        <f>IFERROR(INDEX($M$3:$M$202,MATCH(ROWS($AB$3:$AB70),$AA$3:$AA$202,0),1)+INDEX($P$3:$P$202,MATCH(ROWS($AB$3:$AB70),$AA$3:$AA$202,0),1),"")</f>
        <v/>
      </c>
      <c r="AG70" s="123" t="str">
        <f>INDEX(Personeelslijst!$AA$3:$AA$202,MATCH(ROWS($AB$3:$AB70),$AA$3:$AA$202,0),1)</f>
        <v/>
      </c>
    </row>
    <row r="71" spans="1:33">
      <c r="A71" s="54">
        <f>Personeelslijst!A71</f>
        <v>69</v>
      </c>
      <c r="B71" s="109">
        <f>Personeelslijst!E71</f>
        <v>0</v>
      </c>
      <c r="C71" s="110">
        <f>Personeelslijst!C71</f>
        <v>0</v>
      </c>
      <c r="D71" s="104"/>
      <c r="E71" s="111"/>
      <c r="F71" s="112"/>
      <c r="G71" s="113"/>
      <c r="H71" s="113"/>
      <c r="I71" s="114"/>
      <c r="J71" s="114"/>
      <c r="K71" s="115"/>
      <c r="L71" s="115"/>
      <c r="M71" s="119" t="str">
        <f t="shared" si="8"/>
        <v/>
      </c>
      <c r="N71" s="117" t="str">
        <f t="shared" si="9"/>
        <v/>
      </c>
      <c r="O71" s="116" t="str">
        <f t="shared" si="10"/>
        <v/>
      </c>
      <c r="P71" s="117" t="str">
        <f t="shared" si="11"/>
        <v/>
      </c>
      <c r="Q71" s="116" t="str">
        <f>IFERROR(INDEX($AC$3:$AC$202,MATCH(ROWS($Q$3:Q71),$AB$3:$AB$202,0),1),"")</f>
        <v/>
      </c>
      <c r="R71" s="116" t="str">
        <f>IFERROR(INDEX($AE$3:$AE$202,MATCH(ROWS($R$3:R71),$AB$3:$AB$202,0),1),"")</f>
        <v/>
      </c>
      <c r="S71" s="118"/>
      <c r="T71" s="118"/>
      <c r="U71" s="118"/>
      <c r="V71" s="118"/>
      <c r="W71" s="118"/>
      <c r="X71" s="29"/>
      <c r="Y71" s="29"/>
      <c r="Z71" s="29"/>
      <c r="AA71" s="122">
        <f>IFERROR(RANK(J71,einddatumlijst,1)+COUNTIF($J$3:J71,J71)-1,ROW()-COUNTA($J$3:J71)-2+COUNTA($J$3:$J$202))</f>
        <v>69</v>
      </c>
      <c r="AB71" s="123">
        <f>INDEX($A$3:$A$202,MATCH(ROWS($AB$3:$AB71),$AA$3:$AA$202,0),1)</f>
        <v>69</v>
      </c>
      <c r="AC71" s="122" t="str">
        <f>IFERROR(IF(1650-(SUMIF($AG$3:$AG71,MID($AG$3:$AG$202,1,LEN($AG$3:$AG$202)-4)&amp;" (?)",$AF$3:$AF$202)-$AF71)&gt;=1650,$AF71,IF(1650-(SUMIF($AG$3:$AG71,MID($AG$3:$AG$202,1,LEN($AG$3:$AG$202)-4)&amp;" (?)",$AF$3:$AF$202)-$AF71)&gt;=0,IF($AF71&lt;1650-(SUMIF($AG$3:$AG71,MID($AG$3:$AG$202,1,LEN($AG$3:$AG$202)-4)&amp;" (?)",$AF$3:$AF$202)-$AF71),$AF71,1650-(SUMIF($AG$3:$AG71,MID($AG$3:$AG$202,1,LEN($AG$3:$AG$202)-4)&amp;" (?)",$AF$3:$AF$202)-$AF71)),0)),"")</f>
        <v/>
      </c>
      <c r="AD71" s="123">
        <f>SUM($AC$3:$AC71)</f>
        <v>0</v>
      </c>
      <c r="AE71" s="123" t="str">
        <f>IFERROR(IF(AD71&lt;((COUNTIFS(Personeelslijst!$C$3:$C$202,"*",Personeelslijst!$C$3:$C$202,"&lt;&gt;*(?)")+COUNTIF(Personeelslijst!$C$3:$C$202,"*(1)"))*1.5*220),AC71,IF(AC71-(AD71-((COUNTIFS(Personeelslijst!$C$3:$C$202,"*",Personeelslijst!$C$3:$C$202,"&lt;&gt;*(?)")+COUNTIF(Personeelslijst!$C$3:$C$202,"*(1)"))*1.5*220))&gt;0,AC71-(AD71-((COUNTIFS(Personeelslijst!$C$3:$C$202,"*",Personeelslijst!$C$3:$C$202,"&lt;&gt;*(?)")+COUNTIF(Personeelslijst!$C$3:$C$202,"*(1)"))*1.5*220)),0)),"")</f>
        <v/>
      </c>
      <c r="AF71" s="123" t="str">
        <f>IFERROR(INDEX($M$3:$M$202,MATCH(ROWS($AB$3:$AB71),$AA$3:$AA$202,0),1)+INDEX($P$3:$P$202,MATCH(ROWS($AB$3:$AB71),$AA$3:$AA$202,0),1),"")</f>
        <v/>
      </c>
      <c r="AG71" s="123" t="str">
        <f>INDEX(Personeelslijst!$AA$3:$AA$202,MATCH(ROWS($AB$3:$AB71),$AA$3:$AA$202,0),1)</f>
        <v/>
      </c>
    </row>
    <row r="72" spans="1:33">
      <c r="A72" s="54">
        <f>Personeelslijst!A72</f>
        <v>70</v>
      </c>
      <c r="B72" s="109">
        <f>Personeelslijst!E72</f>
        <v>0</v>
      </c>
      <c r="C72" s="110">
        <f>Personeelslijst!C72</f>
        <v>0</v>
      </c>
      <c r="D72" s="104"/>
      <c r="E72" s="111"/>
      <c r="F72" s="112"/>
      <c r="G72" s="113"/>
      <c r="H72" s="113"/>
      <c r="I72" s="114"/>
      <c r="J72" s="114"/>
      <c r="K72" s="115"/>
      <c r="L72" s="115"/>
      <c r="M72" s="119" t="str">
        <f t="shared" si="8"/>
        <v/>
      </c>
      <c r="N72" s="117" t="str">
        <f t="shared" si="9"/>
        <v/>
      </c>
      <c r="O72" s="116" t="str">
        <f t="shared" si="10"/>
        <v/>
      </c>
      <c r="P72" s="117" t="str">
        <f t="shared" si="11"/>
        <v/>
      </c>
      <c r="Q72" s="116" t="str">
        <f>IFERROR(INDEX($AC$3:$AC$202,MATCH(ROWS($Q$3:Q72),$AB$3:$AB$202,0),1),"")</f>
        <v/>
      </c>
      <c r="R72" s="116" t="str">
        <f>IFERROR(INDEX($AE$3:$AE$202,MATCH(ROWS($R$3:R72),$AB$3:$AB$202,0),1),"")</f>
        <v/>
      </c>
      <c r="S72" s="118"/>
      <c r="T72" s="118"/>
      <c r="U72" s="118"/>
      <c r="V72" s="118"/>
      <c r="W72" s="118"/>
      <c r="X72" s="29"/>
      <c r="Y72" s="29"/>
      <c r="Z72" s="29"/>
      <c r="AA72" s="122">
        <f>IFERROR(RANK(J72,einddatumlijst,1)+COUNTIF($J$3:J72,J72)-1,ROW()-COUNTA($J$3:J72)-2+COUNTA($J$3:$J$202))</f>
        <v>70</v>
      </c>
      <c r="AB72" s="123">
        <f>INDEX($A$3:$A$202,MATCH(ROWS($AB$3:$AB72),$AA$3:$AA$202,0),1)</f>
        <v>70</v>
      </c>
      <c r="AC72" s="122" t="str">
        <f>IFERROR(IF(1650-(SUMIF($AG$3:$AG72,MID($AG$3:$AG$202,1,LEN($AG$3:$AG$202)-4)&amp;" (?)",$AF$3:$AF$202)-$AF72)&gt;=1650,$AF72,IF(1650-(SUMIF($AG$3:$AG72,MID($AG$3:$AG$202,1,LEN($AG$3:$AG$202)-4)&amp;" (?)",$AF$3:$AF$202)-$AF72)&gt;=0,IF($AF72&lt;1650-(SUMIF($AG$3:$AG72,MID($AG$3:$AG$202,1,LEN($AG$3:$AG$202)-4)&amp;" (?)",$AF$3:$AF$202)-$AF72),$AF72,1650-(SUMIF($AG$3:$AG72,MID($AG$3:$AG$202,1,LEN($AG$3:$AG$202)-4)&amp;" (?)",$AF$3:$AF$202)-$AF72)),0)),"")</f>
        <v/>
      </c>
      <c r="AD72" s="123">
        <f>SUM($AC$3:$AC72)</f>
        <v>0</v>
      </c>
      <c r="AE72" s="123" t="str">
        <f>IFERROR(IF(AD72&lt;((COUNTIFS(Personeelslijst!$C$3:$C$202,"*",Personeelslijst!$C$3:$C$202,"&lt;&gt;*(?)")+COUNTIF(Personeelslijst!$C$3:$C$202,"*(1)"))*1.5*220),AC72,IF(AC72-(AD72-((COUNTIFS(Personeelslijst!$C$3:$C$202,"*",Personeelslijst!$C$3:$C$202,"&lt;&gt;*(?)")+COUNTIF(Personeelslijst!$C$3:$C$202,"*(1)"))*1.5*220))&gt;0,AC72-(AD72-((COUNTIFS(Personeelslijst!$C$3:$C$202,"*",Personeelslijst!$C$3:$C$202,"&lt;&gt;*(?)")+COUNTIF(Personeelslijst!$C$3:$C$202,"*(1)"))*1.5*220)),0)),"")</f>
        <v/>
      </c>
      <c r="AF72" s="123" t="str">
        <f>IFERROR(INDEX($M$3:$M$202,MATCH(ROWS($AB$3:$AB72),$AA$3:$AA$202,0),1)+INDEX($P$3:$P$202,MATCH(ROWS($AB$3:$AB72),$AA$3:$AA$202,0),1),"")</f>
        <v/>
      </c>
      <c r="AG72" s="123" t="str">
        <f>INDEX(Personeelslijst!$AA$3:$AA$202,MATCH(ROWS($AB$3:$AB72),$AA$3:$AA$202,0),1)</f>
        <v/>
      </c>
    </row>
    <row r="73" spans="1:33">
      <c r="A73" s="54">
        <f>Personeelslijst!A73</f>
        <v>71</v>
      </c>
      <c r="B73" s="109">
        <f>Personeelslijst!E73</f>
        <v>0</v>
      </c>
      <c r="C73" s="110">
        <f>Personeelslijst!C73</f>
        <v>0</v>
      </c>
      <c r="D73" s="104"/>
      <c r="E73" s="111"/>
      <c r="F73" s="112"/>
      <c r="G73" s="113"/>
      <c r="H73" s="113"/>
      <c r="I73" s="114"/>
      <c r="J73" s="114"/>
      <c r="K73" s="115"/>
      <c r="L73" s="115"/>
      <c r="M73" s="119" t="str">
        <f t="shared" si="8"/>
        <v/>
      </c>
      <c r="N73" s="117" t="str">
        <f t="shared" si="9"/>
        <v/>
      </c>
      <c r="O73" s="116" t="str">
        <f t="shared" si="10"/>
        <v/>
      </c>
      <c r="P73" s="117" t="str">
        <f t="shared" si="11"/>
        <v/>
      </c>
      <c r="Q73" s="116" t="str">
        <f>IFERROR(INDEX($AC$3:$AC$202,MATCH(ROWS($Q$3:Q73),$AB$3:$AB$202,0),1),"")</f>
        <v/>
      </c>
      <c r="R73" s="116" t="str">
        <f>IFERROR(INDEX($AE$3:$AE$202,MATCH(ROWS($R$3:R73),$AB$3:$AB$202,0),1),"")</f>
        <v/>
      </c>
      <c r="S73" s="118"/>
      <c r="T73" s="118"/>
      <c r="U73" s="118"/>
      <c r="V73" s="118"/>
      <c r="W73" s="118"/>
      <c r="X73" s="29"/>
      <c r="Y73" s="29"/>
      <c r="Z73" s="29"/>
      <c r="AA73" s="122">
        <f>IFERROR(RANK(J73,einddatumlijst,1)+COUNTIF($J$3:J73,J73)-1,ROW()-COUNTA($J$3:J73)-2+COUNTA($J$3:$J$202))</f>
        <v>71</v>
      </c>
      <c r="AB73" s="123">
        <f>INDEX($A$3:$A$202,MATCH(ROWS($AB$3:$AB73),$AA$3:$AA$202,0),1)</f>
        <v>71</v>
      </c>
      <c r="AC73" s="122" t="str">
        <f>IFERROR(IF(1650-(SUMIF($AG$3:$AG73,MID($AG$3:$AG$202,1,LEN($AG$3:$AG$202)-4)&amp;" (?)",$AF$3:$AF$202)-$AF73)&gt;=1650,$AF73,IF(1650-(SUMIF($AG$3:$AG73,MID($AG$3:$AG$202,1,LEN($AG$3:$AG$202)-4)&amp;" (?)",$AF$3:$AF$202)-$AF73)&gt;=0,IF($AF73&lt;1650-(SUMIF($AG$3:$AG73,MID($AG$3:$AG$202,1,LEN($AG$3:$AG$202)-4)&amp;" (?)",$AF$3:$AF$202)-$AF73),$AF73,1650-(SUMIF($AG$3:$AG73,MID($AG$3:$AG$202,1,LEN($AG$3:$AG$202)-4)&amp;" (?)",$AF$3:$AF$202)-$AF73)),0)),"")</f>
        <v/>
      </c>
      <c r="AD73" s="123">
        <f>SUM($AC$3:$AC73)</f>
        <v>0</v>
      </c>
      <c r="AE73" s="123" t="str">
        <f>IFERROR(IF(AD73&lt;((COUNTIFS(Personeelslijst!$C$3:$C$202,"*",Personeelslijst!$C$3:$C$202,"&lt;&gt;*(?)")+COUNTIF(Personeelslijst!$C$3:$C$202,"*(1)"))*1.5*220),AC73,IF(AC73-(AD73-((COUNTIFS(Personeelslijst!$C$3:$C$202,"*",Personeelslijst!$C$3:$C$202,"&lt;&gt;*(?)")+COUNTIF(Personeelslijst!$C$3:$C$202,"*(1)"))*1.5*220))&gt;0,AC73-(AD73-((COUNTIFS(Personeelslijst!$C$3:$C$202,"*",Personeelslijst!$C$3:$C$202,"&lt;&gt;*(?)")+COUNTIF(Personeelslijst!$C$3:$C$202,"*(1)"))*1.5*220)),0)),"")</f>
        <v/>
      </c>
      <c r="AF73" s="123" t="str">
        <f>IFERROR(INDEX($M$3:$M$202,MATCH(ROWS($AB$3:$AB73),$AA$3:$AA$202,0),1)+INDEX($P$3:$P$202,MATCH(ROWS($AB$3:$AB73),$AA$3:$AA$202,0),1),"")</f>
        <v/>
      </c>
      <c r="AG73" s="123" t="str">
        <f>INDEX(Personeelslijst!$AA$3:$AA$202,MATCH(ROWS($AB$3:$AB73),$AA$3:$AA$202,0),1)</f>
        <v/>
      </c>
    </row>
    <row r="74" spans="1:33">
      <c r="A74" s="54">
        <f>Personeelslijst!A74</f>
        <v>72</v>
      </c>
      <c r="B74" s="109">
        <f>Personeelslijst!E74</f>
        <v>0</v>
      </c>
      <c r="C74" s="110">
        <f>Personeelslijst!C74</f>
        <v>0</v>
      </c>
      <c r="D74" s="104"/>
      <c r="E74" s="111"/>
      <c r="F74" s="112"/>
      <c r="G74" s="113"/>
      <c r="H74" s="113"/>
      <c r="I74" s="114"/>
      <c r="J74" s="114"/>
      <c r="K74" s="115"/>
      <c r="L74" s="115"/>
      <c r="M74" s="119" t="str">
        <f t="shared" si="8"/>
        <v/>
      </c>
      <c r="N74" s="117" t="str">
        <f t="shared" si="9"/>
        <v/>
      </c>
      <c r="O74" s="116" t="str">
        <f t="shared" si="10"/>
        <v/>
      </c>
      <c r="P74" s="117" t="str">
        <f t="shared" si="11"/>
        <v/>
      </c>
      <c r="Q74" s="116" t="str">
        <f>IFERROR(INDEX($AC$3:$AC$202,MATCH(ROWS($Q$3:Q74),$AB$3:$AB$202,0),1),"")</f>
        <v/>
      </c>
      <c r="R74" s="116" t="str">
        <f>IFERROR(INDEX($AE$3:$AE$202,MATCH(ROWS($R$3:R74),$AB$3:$AB$202,0),1),"")</f>
        <v/>
      </c>
      <c r="S74" s="118"/>
      <c r="T74" s="118"/>
      <c r="U74" s="118"/>
      <c r="V74" s="118"/>
      <c r="W74" s="118"/>
      <c r="X74" s="29"/>
      <c r="Y74" s="29"/>
      <c r="Z74" s="29"/>
      <c r="AA74" s="122">
        <f>IFERROR(RANK(J74,einddatumlijst,1)+COUNTIF($J$3:J74,J74)-1,ROW()-COUNTA($J$3:J74)-2+COUNTA($J$3:$J$202))</f>
        <v>72</v>
      </c>
      <c r="AB74" s="123">
        <f>INDEX($A$3:$A$202,MATCH(ROWS($AB$3:$AB74),$AA$3:$AA$202,0),1)</f>
        <v>72</v>
      </c>
      <c r="AC74" s="122" t="str">
        <f>IFERROR(IF(1650-(SUMIF($AG$3:$AG74,MID($AG$3:$AG$202,1,LEN($AG$3:$AG$202)-4)&amp;" (?)",$AF$3:$AF$202)-$AF74)&gt;=1650,$AF74,IF(1650-(SUMIF($AG$3:$AG74,MID($AG$3:$AG$202,1,LEN($AG$3:$AG$202)-4)&amp;" (?)",$AF$3:$AF$202)-$AF74)&gt;=0,IF($AF74&lt;1650-(SUMIF($AG$3:$AG74,MID($AG$3:$AG$202,1,LEN($AG$3:$AG$202)-4)&amp;" (?)",$AF$3:$AF$202)-$AF74),$AF74,1650-(SUMIF($AG$3:$AG74,MID($AG$3:$AG$202,1,LEN($AG$3:$AG$202)-4)&amp;" (?)",$AF$3:$AF$202)-$AF74)),0)),"")</f>
        <v/>
      </c>
      <c r="AD74" s="123">
        <f>SUM($AC$3:$AC74)</f>
        <v>0</v>
      </c>
      <c r="AE74" s="123" t="str">
        <f>IFERROR(IF(AD74&lt;((COUNTIFS(Personeelslijst!$C$3:$C$202,"*",Personeelslijst!$C$3:$C$202,"&lt;&gt;*(?)")+COUNTIF(Personeelslijst!$C$3:$C$202,"*(1)"))*1.5*220),AC74,IF(AC74-(AD74-((COUNTIFS(Personeelslijst!$C$3:$C$202,"*",Personeelslijst!$C$3:$C$202,"&lt;&gt;*(?)")+COUNTIF(Personeelslijst!$C$3:$C$202,"*(1)"))*1.5*220))&gt;0,AC74-(AD74-((COUNTIFS(Personeelslijst!$C$3:$C$202,"*",Personeelslijst!$C$3:$C$202,"&lt;&gt;*(?)")+COUNTIF(Personeelslijst!$C$3:$C$202,"*(1)"))*1.5*220)),0)),"")</f>
        <v/>
      </c>
      <c r="AF74" s="123" t="str">
        <f>IFERROR(INDEX($M$3:$M$202,MATCH(ROWS($AB$3:$AB74),$AA$3:$AA$202,0),1)+INDEX($P$3:$P$202,MATCH(ROWS($AB$3:$AB74),$AA$3:$AA$202,0),1),"")</f>
        <v/>
      </c>
      <c r="AG74" s="123" t="str">
        <f>INDEX(Personeelslijst!$AA$3:$AA$202,MATCH(ROWS($AB$3:$AB74),$AA$3:$AA$202,0),1)</f>
        <v/>
      </c>
    </row>
    <row r="75" spans="1:33">
      <c r="A75" s="54">
        <f>Personeelslijst!A75</f>
        <v>73</v>
      </c>
      <c r="B75" s="109">
        <f>Personeelslijst!E75</f>
        <v>0</v>
      </c>
      <c r="C75" s="110">
        <f>Personeelslijst!C75</f>
        <v>0</v>
      </c>
      <c r="D75" s="104"/>
      <c r="E75" s="111"/>
      <c r="F75" s="112"/>
      <c r="G75" s="113"/>
      <c r="H75" s="113"/>
      <c r="I75" s="114"/>
      <c r="J75" s="114"/>
      <c r="K75" s="115"/>
      <c r="L75" s="115"/>
      <c r="M75" s="119" t="str">
        <f t="shared" si="8"/>
        <v/>
      </c>
      <c r="N75" s="117" t="str">
        <f t="shared" si="9"/>
        <v/>
      </c>
      <c r="O75" s="116" t="str">
        <f t="shared" si="10"/>
        <v/>
      </c>
      <c r="P75" s="117" t="str">
        <f t="shared" si="11"/>
        <v/>
      </c>
      <c r="Q75" s="116" t="str">
        <f>IFERROR(INDEX($AC$3:$AC$202,MATCH(ROWS($Q$3:Q75),$AB$3:$AB$202,0),1),"")</f>
        <v/>
      </c>
      <c r="R75" s="116" t="str">
        <f>IFERROR(INDEX($AE$3:$AE$202,MATCH(ROWS($R$3:R75),$AB$3:$AB$202,0),1),"")</f>
        <v/>
      </c>
      <c r="S75" s="118"/>
      <c r="T75" s="118"/>
      <c r="U75" s="118"/>
      <c r="V75" s="118"/>
      <c r="W75" s="118"/>
      <c r="X75" s="29"/>
      <c r="Y75" s="29"/>
      <c r="Z75" s="29"/>
      <c r="AA75" s="122">
        <f>IFERROR(RANK(J75,einddatumlijst,1)+COUNTIF($J$3:J75,J75)-1,ROW()-COUNTA($J$3:J75)-2+COUNTA($J$3:$J$202))</f>
        <v>73</v>
      </c>
      <c r="AB75" s="123">
        <f>INDEX($A$3:$A$202,MATCH(ROWS($AB$3:$AB75),$AA$3:$AA$202,0),1)</f>
        <v>73</v>
      </c>
      <c r="AC75" s="122" t="str">
        <f>IFERROR(IF(1650-(SUMIF($AG$3:$AG75,MID($AG$3:$AG$202,1,LEN($AG$3:$AG$202)-4)&amp;" (?)",$AF$3:$AF$202)-$AF75)&gt;=1650,$AF75,IF(1650-(SUMIF($AG$3:$AG75,MID($AG$3:$AG$202,1,LEN($AG$3:$AG$202)-4)&amp;" (?)",$AF$3:$AF$202)-$AF75)&gt;=0,IF($AF75&lt;1650-(SUMIF($AG$3:$AG75,MID($AG$3:$AG$202,1,LEN($AG$3:$AG$202)-4)&amp;" (?)",$AF$3:$AF$202)-$AF75),$AF75,1650-(SUMIF($AG$3:$AG75,MID($AG$3:$AG$202,1,LEN($AG$3:$AG$202)-4)&amp;" (?)",$AF$3:$AF$202)-$AF75)),0)),"")</f>
        <v/>
      </c>
      <c r="AD75" s="123">
        <f>SUM($AC$3:$AC75)</f>
        <v>0</v>
      </c>
      <c r="AE75" s="123" t="str">
        <f>IFERROR(IF(AD75&lt;((COUNTIFS(Personeelslijst!$C$3:$C$202,"*",Personeelslijst!$C$3:$C$202,"&lt;&gt;*(?)")+COUNTIF(Personeelslijst!$C$3:$C$202,"*(1)"))*1.5*220),AC75,IF(AC75-(AD75-((COUNTIFS(Personeelslijst!$C$3:$C$202,"*",Personeelslijst!$C$3:$C$202,"&lt;&gt;*(?)")+COUNTIF(Personeelslijst!$C$3:$C$202,"*(1)"))*1.5*220))&gt;0,AC75-(AD75-((COUNTIFS(Personeelslijst!$C$3:$C$202,"*",Personeelslijst!$C$3:$C$202,"&lt;&gt;*(?)")+COUNTIF(Personeelslijst!$C$3:$C$202,"*(1)"))*1.5*220)),0)),"")</f>
        <v/>
      </c>
      <c r="AF75" s="123" t="str">
        <f>IFERROR(INDEX($M$3:$M$202,MATCH(ROWS($AB$3:$AB75),$AA$3:$AA$202,0),1)+INDEX($P$3:$P$202,MATCH(ROWS($AB$3:$AB75),$AA$3:$AA$202,0),1),"")</f>
        <v/>
      </c>
      <c r="AG75" s="123" t="str">
        <f>INDEX(Personeelslijst!$AA$3:$AA$202,MATCH(ROWS($AB$3:$AB75),$AA$3:$AA$202,0),1)</f>
        <v/>
      </c>
    </row>
    <row r="76" spans="1:33">
      <c r="A76" s="54">
        <f>Personeelslijst!A76</f>
        <v>74</v>
      </c>
      <c r="B76" s="109">
        <f>Personeelslijst!E76</f>
        <v>0</v>
      </c>
      <c r="C76" s="110">
        <f>Personeelslijst!C76</f>
        <v>0</v>
      </c>
      <c r="D76" s="104"/>
      <c r="E76" s="111"/>
      <c r="F76" s="112"/>
      <c r="G76" s="113"/>
      <c r="H76" s="113"/>
      <c r="I76" s="114"/>
      <c r="J76" s="114"/>
      <c r="K76" s="115"/>
      <c r="L76" s="115"/>
      <c r="M76" s="119" t="str">
        <f t="shared" si="8"/>
        <v/>
      </c>
      <c r="N76" s="117" t="str">
        <f t="shared" si="9"/>
        <v/>
      </c>
      <c r="O76" s="116" t="str">
        <f t="shared" si="10"/>
        <v/>
      </c>
      <c r="P76" s="117" t="str">
        <f t="shared" si="11"/>
        <v/>
      </c>
      <c r="Q76" s="116" t="str">
        <f>IFERROR(INDEX($AC$3:$AC$202,MATCH(ROWS($Q$3:Q76),$AB$3:$AB$202,0),1),"")</f>
        <v/>
      </c>
      <c r="R76" s="116" t="str">
        <f>IFERROR(INDEX($AE$3:$AE$202,MATCH(ROWS($R$3:R76),$AB$3:$AB$202,0),1),"")</f>
        <v/>
      </c>
      <c r="S76" s="118"/>
      <c r="T76" s="118"/>
      <c r="U76" s="118"/>
      <c r="V76" s="118"/>
      <c r="W76" s="118"/>
      <c r="X76" s="29"/>
      <c r="Y76" s="29"/>
      <c r="Z76" s="29"/>
      <c r="AA76" s="122">
        <f>IFERROR(RANK(J76,einddatumlijst,1)+COUNTIF($J$3:J76,J76)-1,ROW()-COUNTA($J$3:J76)-2+COUNTA($J$3:$J$202))</f>
        <v>74</v>
      </c>
      <c r="AB76" s="123">
        <f>INDEX($A$3:$A$202,MATCH(ROWS($AB$3:$AB76),$AA$3:$AA$202,0),1)</f>
        <v>74</v>
      </c>
      <c r="AC76" s="122" t="str">
        <f>IFERROR(IF(1650-(SUMIF($AG$3:$AG76,MID($AG$3:$AG$202,1,LEN($AG$3:$AG$202)-4)&amp;" (?)",$AF$3:$AF$202)-$AF76)&gt;=1650,$AF76,IF(1650-(SUMIF($AG$3:$AG76,MID($AG$3:$AG$202,1,LEN($AG$3:$AG$202)-4)&amp;" (?)",$AF$3:$AF$202)-$AF76)&gt;=0,IF($AF76&lt;1650-(SUMIF($AG$3:$AG76,MID($AG$3:$AG$202,1,LEN($AG$3:$AG$202)-4)&amp;" (?)",$AF$3:$AF$202)-$AF76),$AF76,1650-(SUMIF($AG$3:$AG76,MID($AG$3:$AG$202,1,LEN($AG$3:$AG$202)-4)&amp;" (?)",$AF$3:$AF$202)-$AF76)),0)),"")</f>
        <v/>
      </c>
      <c r="AD76" s="123">
        <f>SUM($AC$3:$AC76)</f>
        <v>0</v>
      </c>
      <c r="AE76" s="123" t="str">
        <f>IFERROR(IF(AD76&lt;((COUNTIFS(Personeelslijst!$C$3:$C$202,"*",Personeelslijst!$C$3:$C$202,"&lt;&gt;*(?)")+COUNTIF(Personeelslijst!$C$3:$C$202,"*(1)"))*1.5*220),AC76,IF(AC76-(AD76-((COUNTIFS(Personeelslijst!$C$3:$C$202,"*",Personeelslijst!$C$3:$C$202,"&lt;&gt;*(?)")+COUNTIF(Personeelslijst!$C$3:$C$202,"*(1)"))*1.5*220))&gt;0,AC76-(AD76-((COUNTIFS(Personeelslijst!$C$3:$C$202,"*",Personeelslijst!$C$3:$C$202,"&lt;&gt;*(?)")+COUNTIF(Personeelslijst!$C$3:$C$202,"*(1)"))*1.5*220)),0)),"")</f>
        <v/>
      </c>
      <c r="AF76" s="123" t="str">
        <f>IFERROR(INDEX($M$3:$M$202,MATCH(ROWS($AB$3:$AB76),$AA$3:$AA$202,0),1)+INDEX($P$3:$P$202,MATCH(ROWS($AB$3:$AB76),$AA$3:$AA$202,0),1),"")</f>
        <v/>
      </c>
      <c r="AG76" s="123" t="str">
        <f>INDEX(Personeelslijst!$AA$3:$AA$202,MATCH(ROWS($AB$3:$AB76),$AA$3:$AA$202,0),1)</f>
        <v/>
      </c>
    </row>
    <row r="77" spans="1:33">
      <c r="A77" s="54">
        <f>Personeelslijst!A77</f>
        <v>75</v>
      </c>
      <c r="B77" s="109">
        <f>Personeelslijst!E77</f>
        <v>0</v>
      </c>
      <c r="C77" s="110">
        <f>Personeelslijst!C77</f>
        <v>0</v>
      </c>
      <c r="D77" s="104"/>
      <c r="E77" s="111"/>
      <c r="F77" s="112"/>
      <c r="G77" s="113"/>
      <c r="H77" s="113"/>
      <c r="I77" s="114"/>
      <c r="J77" s="114"/>
      <c r="K77" s="115"/>
      <c r="L77" s="115"/>
      <c r="M77" s="119" t="str">
        <f t="shared" si="8"/>
        <v/>
      </c>
      <c r="N77" s="117" t="str">
        <f t="shared" si="9"/>
        <v/>
      </c>
      <c r="O77" s="116" t="str">
        <f t="shared" si="10"/>
        <v/>
      </c>
      <c r="P77" s="117" t="str">
        <f t="shared" si="11"/>
        <v/>
      </c>
      <c r="Q77" s="116" t="str">
        <f>IFERROR(INDEX($AC$3:$AC$202,MATCH(ROWS($Q$3:Q77),$AB$3:$AB$202,0),1),"")</f>
        <v/>
      </c>
      <c r="R77" s="116" t="str">
        <f>IFERROR(INDEX($AE$3:$AE$202,MATCH(ROWS($R$3:R77),$AB$3:$AB$202,0),1),"")</f>
        <v/>
      </c>
      <c r="S77" s="118"/>
      <c r="T77" s="118"/>
      <c r="U77" s="118"/>
      <c r="V77" s="118"/>
      <c r="W77" s="118"/>
      <c r="X77" s="29"/>
      <c r="Y77" s="29"/>
      <c r="Z77" s="29"/>
      <c r="AA77" s="122">
        <f>IFERROR(RANK(J77,einddatumlijst,1)+COUNTIF($J$3:J77,J77)-1,ROW()-COUNTA($J$3:J77)-2+COUNTA($J$3:$J$202))</f>
        <v>75</v>
      </c>
      <c r="AB77" s="123">
        <f>INDEX($A$3:$A$202,MATCH(ROWS($AB$3:$AB77),$AA$3:$AA$202,0),1)</f>
        <v>75</v>
      </c>
      <c r="AC77" s="122" t="str">
        <f>IFERROR(IF(1650-(SUMIF($AG$3:$AG77,MID($AG$3:$AG$202,1,LEN($AG$3:$AG$202)-4)&amp;" (?)",$AF$3:$AF$202)-$AF77)&gt;=1650,$AF77,IF(1650-(SUMIF($AG$3:$AG77,MID($AG$3:$AG$202,1,LEN($AG$3:$AG$202)-4)&amp;" (?)",$AF$3:$AF$202)-$AF77)&gt;=0,IF($AF77&lt;1650-(SUMIF($AG$3:$AG77,MID($AG$3:$AG$202,1,LEN($AG$3:$AG$202)-4)&amp;" (?)",$AF$3:$AF$202)-$AF77),$AF77,1650-(SUMIF($AG$3:$AG77,MID($AG$3:$AG$202,1,LEN($AG$3:$AG$202)-4)&amp;" (?)",$AF$3:$AF$202)-$AF77)),0)),"")</f>
        <v/>
      </c>
      <c r="AD77" s="123">
        <f>SUM($AC$3:$AC77)</f>
        <v>0</v>
      </c>
      <c r="AE77" s="123" t="str">
        <f>IFERROR(IF(AD77&lt;((COUNTIFS(Personeelslijst!$C$3:$C$202,"*",Personeelslijst!$C$3:$C$202,"&lt;&gt;*(?)")+COUNTIF(Personeelslijst!$C$3:$C$202,"*(1)"))*1.5*220),AC77,IF(AC77-(AD77-((COUNTIFS(Personeelslijst!$C$3:$C$202,"*",Personeelslijst!$C$3:$C$202,"&lt;&gt;*(?)")+COUNTIF(Personeelslijst!$C$3:$C$202,"*(1)"))*1.5*220))&gt;0,AC77-(AD77-((COUNTIFS(Personeelslijst!$C$3:$C$202,"*",Personeelslijst!$C$3:$C$202,"&lt;&gt;*(?)")+COUNTIF(Personeelslijst!$C$3:$C$202,"*(1)"))*1.5*220)),0)),"")</f>
        <v/>
      </c>
      <c r="AF77" s="123" t="str">
        <f>IFERROR(INDEX($M$3:$M$202,MATCH(ROWS($AB$3:$AB77),$AA$3:$AA$202,0),1)+INDEX($P$3:$P$202,MATCH(ROWS($AB$3:$AB77),$AA$3:$AA$202,0),1),"")</f>
        <v/>
      </c>
      <c r="AG77" s="123" t="str">
        <f>INDEX(Personeelslijst!$AA$3:$AA$202,MATCH(ROWS($AB$3:$AB77),$AA$3:$AA$202,0),1)</f>
        <v/>
      </c>
    </row>
    <row r="78" spans="1:33">
      <c r="A78" s="54">
        <f>Personeelslijst!A78</f>
        <v>76</v>
      </c>
      <c r="B78" s="109">
        <f>Personeelslijst!E78</f>
        <v>0</v>
      </c>
      <c r="C78" s="110">
        <f>Personeelslijst!C78</f>
        <v>0</v>
      </c>
      <c r="D78" s="104"/>
      <c r="E78" s="111"/>
      <c r="F78" s="112"/>
      <c r="G78" s="113"/>
      <c r="H78" s="113"/>
      <c r="I78" s="114"/>
      <c r="J78" s="114"/>
      <c r="K78" s="115"/>
      <c r="L78" s="115"/>
      <c r="M78" s="119" t="str">
        <f t="shared" si="8"/>
        <v/>
      </c>
      <c r="N78" s="117" t="str">
        <f t="shared" si="9"/>
        <v/>
      </c>
      <c r="O78" s="116" t="str">
        <f t="shared" si="10"/>
        <v/>
      </c>
      <c r="P78" s="117" t="str">
        <f t="shared" si="11"/>
        <v/>
      </c>
      <c r="Q78" s="116" t="str">
        <f>IFERROR(INDEX($AC$3:$AC$202,MATCH(ROWS($Q$3:Q78),$AB$3:$AB$202,0),1),"")</f>
        <v/>
      </c>
      <c r="R78" s="116" t="str">
        <f>IFERROR(INDEX($AE$3:$AE$202,MATCH(ROWS($R$3:R78),$AB$3:$AB$202,0),1),"")</f>
        <v/>
      </c>
      <c r="S78" s="118"/>
      <c r="T78" s="118"/>
      <c r="U78" s="118"/>
      <c r="V78" s="118"/>
      <c r="W78" s="118"/>
      <c r="X78" s="29"/>
      <c r="Y78" s="29"/>
      <c r="Z78" s="29"/>
      <c r="AA78" s="122">
        <f>IFERROR(RANK(J78,einddatumlijst,1)+COUNTIF($J$3:J78,J78)-1,ROW()-COUNTA($J$3:J78)-2+COUNTA($J$3:$J$202))</f>
        <v>76</v>
      </c>
      <c r="AB78" s="123">
        <f>INDEX($A$3:$A$202,MATCH(ROWS($AB$3:$AB78),$AA$3:$AA$202,0),1)</f>
        <v>76</v>
      </c>
      <c r="AC78" s="122" t="str">
        <f>IFERROR(IF(1650-(SUMIF($AG$3:$AG78,MID($AG$3:$AG$202,1,LEN($AG$3:$AG$202)-4)&amp;" (?)",$AF$3:$AF$202)-$AF78)&gt;=1650,$AF78,IF(1650-(SUMIF($AG$3:$AG78,MID($AG$3:$AG$202,1,LEN($AG$3:$AG$202)-4)&amp;" (?)",$AF$3:$AF$202)-$AF78)&gt;=0,IF($AF78&lt;1650-(SUMIF($AG$3:$AG78,MID($AG$3:$AG$202,1,LEN($AG$3:$AG$202)-4)&amp;" (?)",$AF$3:$AF$202)-$AF78),$AF78,1650-(SUMIF($AG$3:$AG78,MID($AG$3:$AG$202,1,LEN($AG$3:$AG$202)-4)&amp;" (?)",$AF$3:$AF$202)-$AF78)),0)),"")</f>
        <v/>
      </c>
      <c r="AD78" s="123">
        <f>SUM($AC$3:$AC78)</f>
        <v>0</v>
      </c>
      <c r="AE78" s="123" t="str">
        <f>IFERROR(IF(AD78&lt;((COUNTIFS(Personeelslijst!$C$3:$C$202,"*",Personeelslijst!$C$3:$C$202,"&lt;&gt;*(?)")+COUNTIF(Personeelslijst!$C$3:$C$202,"*(1)"))*1.5*220),AC78,IF(AC78-(AD78-((COUNTIFS(Personeelslijst!$C$3:$C$202,"*",Personeelslijst!$C$3:$C$202,"&lt;&gt;*(?)")+COUNTIF(Personeelslijst!$C$3:$C$202,"*(1)"))*1.5*220))&gt;0,AC78-(AD78-((COUNTIFS(Personeelslijst!$C$3:$C$202,"*",Personeelslijst!$C$3:$C$202,"&lt;&gt;*(?)")+COUNTIF(Personeelslijst!$C$3:$C$202,"*(1)"))*1.5*220)),0)),"")</f>
        <v/>
      </c>
      <c r="AF78" s="123" t="str">
        <f>IFERROR(INDEX($M$3:$M$202,MATCH(ROWS($AB$3:$AB78),$AA$3:$AA$202,0),1)+INDEX($P$3:$P$202,MATCH(ROWS($AB$3:$AB78),$AA$3:$AA$202,0),1),"")</f>
        <v/>
      </c>
      <c r="AG78" s="123" t="str">
        <f>INDEX(Personeelslijst!$AA$3:$AA$202,MATCH(ROWS($AB$3:$AB78),$AA$3:$AA$202,0),1)</f>
        <v/>
      </c>
    </row>
    <row r="79" spans="1:33">
      <c r="A79" s="54">
        <f>Personeelslijst!A79</f>
        <v>77</v>
      </c>
      <c r="B79" s="109">
        <f>Personeelslijst!E79</f>
        <v>0</v>
      </c>
      <c r="C79" s="110">
        <f>Personeelslijst!C79</f>
        <v>0</v>
      </c>
      <c r="D79" s="104"/>
      <c r="E79" s="111"/>
      <c r="F79" s="112"/>
      <c r="G79" s="113"/>
      <c r="H79" s="113"/>
      <c r="I79" s="114"/>
      <c r="J79" s="114"/>
      <c r="K79" s="115"/>
      <c r="L79" s="115"/>
      <c r="M79" s="119" t="str">
        <f t="shared" si="8"/>
        <v/>
      </c>
      <c r="N79" s="117" t="str">
        <f t="shared" si="9"/>
        <v/>
      </c>
      <c r="O79" s="116" t="str">
        <f t="shared" si="10"/>
        <v/>
      </c>
      <c r="P79" s="117" t="str">
        <f t="shared" si="11"/>
        <v/>
      </c>
      <c r="Q79" s="116" t="str">
        <f>IFERROR(INDEX($AC$3:$AC$202,MATCH(ROWS($Q$3:Q79),$AB$3:$AB$202,0),1),"")</f>
        <v/>
      </c>
      <c r="R79" s="116" t="str">
        <f>IFERROR(INDEX($AE$3:$AE$202,MATCH(ROWS($R$3:R79),$AB$3:$AB$202,0),1),"")</f>
        <v/>
      </c>
      <c r="S79" s="118"/>
      <c r="T79" s="118"/>
      <c r="U79" s="118"/>
      <c r="V79" s="118"/>
      <c r="W79" s="118"/>
      <c r="X79" s="29"/>
      <c r="Y79" s="29"/>
      <c r="Z79" s="29"/>
      <c r="AA79" s="122">
        <f>IFERROR(RANK(J79,einddatumlijst,1)+COUNTIF($J$3:J79,J79)-1,ROW()-COUNTA($J$3:J79)-2+COUNTA($J$3:$J$202))</f>
        <v>77</v>
      </c>
      <c r="AB79" s="123">
        <f>INDEX($A$3:$A$202,MATCH(ROWS($AB$3:$AB79),$AA$3:$AA$202,0),1)</f>
        <v>77</v>
      </c>
      <c r="AC79" s="122" t="str">
        <f>IFERROR(IF(1650-(SUMIF($AG$3:$AG79,MID($AG$3:$AG$202,1,LEN($AG$3:$AG$202)-4)&amp;" (?)",$AF$3:$AF$202)-$AF79)&gt;=1650,$AF79,IF(1650-(SUMIF($AG$3:$AG79,MID($AG$3:$AG$202,1,LEN($AG$3:$AG$202)-4)&amp;" (?)",$AF$3:$AF$202)-$AF79)&gt;=0,IF($AF79&lt;1650-(SUMIF($AG$3:$AG79,MID($AG$3:$AG$202,1,LEN($AG$3:$AG$202)-4)&amp;" (?)",$AF$3:$AF$202)-$AF79),$AF79,1650-(SUMIF($AG$3:$AG79,MID($AG$3:$AG$202,1,LEN($AG$3:$AG$202)-4)&amp;" (?)",$AF$3:$AF$202)-$AF79)),0)),"")</f>
        <v/>
      </c>
      <c r="AD79" s="123">
        <f>SUM($AC$3:$AC79)</f>
        <v>0</v>
      </c>
      <c r="AE79" s="123" t="str">
        <f>IFERROR(IF(AD79&lt;((COUNTIFS(Personeelslijst!$C$3:$C$202,"*",Personeelslijst!$C$3:$C$202,"&lt;&gt;*(?)")+COUNTIF(Personeelslijst!$C$3:$C$202,"*(1)"))*1.5*220),AC79,IF(AC79-(AD79-((COUNTIFS(Personeelslijst!$C$3:$C$202,"*",Personeelslijst!$C$3:$C$202,"&lt;&gt;*(?)")+COUNTIF(Personeelslijst!$C$3:$C$202,"*(1)"))*1.5*220))&gt;0,AC79-(AD79-((COUNTIFS(Personeelslijst!$C$3:$C$202,"*",Personeelslijst!$C$3:$C$202,"&lt;&gt;*(?)")+COUNTIF(Personeelslijst!$C$3:$C$202,"*(1)"))*1.5*220)),0)),"")</f>
        <v/>
      </c>
      <c r="AF79" s="123" t="str">
        <f>IFERROR(INDEX($M$3:$M$202,MATCH(ROWS($AB$3:$AB79),$AA$3:$AA$202,0),1)+INDEX($P$3:$P$202,MATCH(ROWS($AB$3:$AB79),$AA$3:$AA$202,0),1),"")</f>
        <v/>
      </c>
      <c r="AG79" s="123" t="str">
        <f>INDEX(Personeelslijst!$AA$3:$AA$202,MATCH(ROWS($AB$3:$AB79),$AA$3:$AA$202,0),1)</f>
        <v/>
      </c>
    </row>
    <row r="80" spans="1:33">
      <c r="A80" s="54">
        <f>Personeelslijst!A80</f>
        <v>78</v>
      </c>
      <c r="B80" s="109">
        <f>Personeelslijst!E80</f>
        <v>0</v>
      </c>
      <c r="C80" s="110">
        <f>Personeelslijst!C80</f>
        <v>0</v>
      </c>
      <c r="D80" s="104"/>
      <c r="E80" s="111"/>
      <c r="F80" s="112"/>
      <c r="G80" s="113"/>
      <c r="H80" s="113"/>
      <c r="I80" s="114"/>
      <c r="J80" s="114"/>
      <c r="K80" s="115"/>
      <c r="L80" s="115"/>
      <c r="M80" s="119" t="str">
        <f t="shared" si="8"/>
        <v/>
      </c>
      <c r="N80" s="117" t="str">
        <f t="shared" si="9"/>
        <v/>
      </c>
      <c r="O80" s="116" t="str">
        <f t="shared" si="10"/>
        <v/>
      </c>
      <c r="P80" s="117" t="str">
        <f t="shared" si="11"/>
        <v/>
      </c>
      <c r="Q80" s="116" t="str">
        <f>IFERROR(INDEX($AC$3:$AC$202,MATCH(ROWS($Q$3:Q80),$AB$3:$AB$202,0),1),"")</f>
        <v/>
      </c>
      <c r="R80" s="116" t="str">
        <f>IFERROR(INDEX($AE$3:$AE$202,MATCH(ROWS($R$3:R80),$AB$3:$AB$202,0),1),"")</f>
        <v/>
      </c>
      <c r="S80" s="118"/>
      <c r="T80" s="118"/>
      <c r="U80" s="118"/>
      <c r="V80" s="118"/>
      <c r="W80" s="118"/>
      <c r="X80" s="29"/>
      <c r="Y80" s="29"/>
      <c r="Z80" s="29"/>
      <c r="AA80" s="122">
        <f>IFERROR(RANK(J80,einddatumlijst,1)+COUNTIF($J$3:J80,J80)-1,ROW()-COUNTA($J$3:J80)-2+COUNTA($J$3:$J$202))</f>
        <v>78</v>
      </c>
      <c r="AB80" s="123">
        <f>INDEX($A$3:$A$202,MATCH(ROWS($AB$3:$AB80),$AA$3:$AA$202,0),1)</f>
        <v>78</v>
      </c>
      <c r="AC80" s="122" t="str">
        <f>IFERROR(IF(1650-(SUMIF($AG$3:$AG80,MID($AG$3:$AG$202,1,LEN($AG$3:$AG$202)-4)&amp;" (?)",$AF$3:$AF$202)-$AF80)&gt;=1650,$AF80,IF(1650-(SUMIF($AG$3:$AG80,MID($AG$3:$AG$202,1,LEN($AG$3:$AG$202)-4)&amp;" (?)",$AF$3:$AF$202)-$AF80)&gt;=0,IF($AF80&lt;1650-(SUMIF($AG$3:$AG80,MID($AG$3:$AG$202,1,LEN($AG$3:$AG$202)-4)&amp;" (?)",$AF$3:$AF$202)-$AF80),$AF80,1650-(SUMIF($AG$3:$AG80,MID($AG$3:$AG$202,1,LEN($AG$3:$AG$202)-4)&amp;" (?)",$AF$3:$AF$202)-$AF80)),0)),"")</f>
        <v/>
      </c>
      <c r="AD80" s="123">
        <f>SUM($AC$3:$AC80)</f>
        <v>0</v>
      </c>
      <c r="AE80" s="123" t="str">
        <f>IFERROR(IF(AD80&lt;((COUNTIFS(Personeelslijst!$C$3:$C$202,"*",Personeelslijst!$C$3:$C$202,"&lt;&gt;*(?)")+COUNTIF(Personeelslijst!$C$3:$C$202,"*(1)"))*1.5*220),AC80,IF(AC80-(AD80-((COUNTIFS(Personeelslijst!$C$3:$C$202,"*",Personeelslijst!$C$3:$C$202,"&lt;&gt;*(?)")+COUNTIF(Personeelslijst!$C$3:$C$202,"*(1)"))*1.5*220))&gt;0,AC80-(AD80-((COUNTIFS(Personeelslijst!$C$3:$C$202,"*",Personeelslijst!$C$3:$C$202,"&lt;&gt;*(?)")+COUNTIF(Personeelslijst!$C$3:$C$202,"*(1)"))*1.5*220)),0)),"")</f>
        <v/>
      </c>
      <c r="AF80" s="123" t="str">
        <f>IFERROR(INDEX($M$3:$M$202,MATCH(ROWS($AB$3:$AB80),$AA$3:$AA$202,0),1)+INDEX($P$3:$P$202,MATCH(ROWS($AB$3:$AB80),$AA$3:$AA$202,0),1),"")</f>
        <v/>
      </c>
      <c r="AG80" s="123" t="str">
        <f>INDEX(Personeelslijst!$AA$3:$AA$202,MATCH(ROWS($AB$3:$AB80),$AA$3:$AA$202,0),1)</f>
        <v/>
      </c>
    </row>
    <row r="81" spans="1:33">
      <c r="A81" s="54">
        <f>Personeelslijst!A81</f>
        <v>79</v>
      </c>
      <c r="B81" s="109">
        <f>Personeelslijst!E81</f>
        <v>0</v>
      </c>
      <c r="C81" s="110">
        <f>Personeelslijst!C81</f>
        <v>0</v>
      </c>
      <c r="D81" s="104"/>
      <c r="E81" s="111"/>
      <c r="F81" s="112"/>
      <c r="G81" s="113"/>
      <c r="H81" s="113"/>
      <c r="I81" s="114"/>
      <c r="J81" s="114"/>
      <c r="K81" s="115"/>
      <c r="L81" s="115"/>
      <c r="M81" s="119" t="str">
        <f t="shared" si="8"/>
        <v/>
      </c>
      <c r="N81" s="117" t="str">
        <f t="shared" si="9"/>
        <v/>
      </c>
      <c r="O81" s="116" t="str">
        <f t="shared" si="10"/>
        <v/>
      </c>
      <c r="P81" s="117" t="str">
        <f t="shared" si="11"/>
        <v/>
      </c>
      <c r="Q81" s="116" t="str">
        <f>IFERROR(INDEX($AC$3:$AC$202,MATCH(ROWS($Q$3:Q81),$AB$3:$AB$202,0),1),"")</f>
        <v/>
      </c>
      <c r="R81" s="116" t="str">
        <f>IFERROR(INDEX($AE$3:$AE$202,MATCH(ROWS($R$3:R81),$AB$3:$AB$202,0),1),"")</f>
        <v/>
      </c>
      <c r="S81" s="118"/>
      <c r="T81" s="118"/>
      <c r="U81" s="118"/>
      <c r="V81" s="118"/>
      <c r="W81" s="118"/>
      <c r="X81" s="29"/>
      <c r="Y81" s="29"/>
      <c r="Z81" s="29"/>
      <c r="AA81" s="122">
        <f>IFERROR(RANK(J81,einddatumlijst,1)+COUNTIF($J$3:J81,J81)-1,ROW()-COUNTA($J$3:J81)-2+COUNTA($J$3:$J$202))</f>
        <v>79</v>
      </c>
      <c r="AB81" s="123">
        <f>INDEX($A$3:$A$202,MATCH(ROWS($AB$3:$AB81),$AA$3:$AA$202,0),1)</f>
        <v>79</v>
      </c>
      <c r="AC81" s="122" t="str">
        <f>IFERROR(IF(1650-(SUMIF($AG$3:$AG81,MID($AG$3:$AG$202,1,LEN($AG$3:$AG$202)-4)&amp;" (?)",$AF$3:$AF$202)-$AF81)&gt;=1650,$AF81,IF(1650-(SUMIF($AG$3:$AG81,MID($AG$3:$AG$202,1,LEN($AG$3:$AG$202)-4)&amp;" (?)",$AF$3:$AF$202)-$AF81)&gt;=0,IF($AF81&lt;1650-(SUMIF($AG$3:$AG81,MID($AG$3:$AG$202,1,LEN($AG$3:$AG$202)-4)&amp;" (?)",$AF$3:$AF$202)-$AF81),$AF81,1650-(SUMIF($AG$3:$AG81,MID($AG$3:$AG$202,1,LEN($AG$3:$AG$202)-4)&amp;" (?)",$AF$3:$AF$202)-$AF81)),0)),"")</f>
        <v/>
      </c>
      <c r="AD81" s="123">
        <f>SUM($AC$3:$AC81)</f>
        <v>0</v>
      </c>
      <c r="AE81" s="123" t="str">
        <f>IFERROR(IF(AD81&lt;((COUNTIFS(Personeelslijst!$C$3:$C$202,"*",Personeelslijst!$C$3:$C$202,"&lt;&gt;*(?)")+COUNTIF(Personeelslijst!$C$3:$C$202,"*(1)"))*1.5*220),AC81,IF(AC81-(AD81-((COUNTIFS(Personeelslijst!$C$3:$C$202,"*",Personeelslijst!$C$3:$C$202,"&lt;&gt;*(?)")+COUNTIF(Personeelslijst!$C$3:$C$202,"*(1)"))*1.5*220))&gt;0,AC81-(AD81-((COUNTIFS(Personeelslijst!$C$3:$C$202,"*",Personeelslijst!$C$3:$C$202,"&lt;&gt;*(?)")+COUNTIF(Personeelslijst!$C$3:$C$202,"*(1)"))*1.5*220)),0)),"")</f>
        <v/>
      </c>
      <c r="AF81" s="123" t="str">
        <f>IFERROR(INDEX($M$3:$M$202,MATCH(ROWS($AB$3:$AB81),$AA$3:$AA$202,0),1)+INDEX($P$3:$P$202,MATCH(ROWS($AB$3:$AB81),$AA$3:$AA$202,0),1),"")</f>
        <v/>
      </c>
      <c r="AG81" s="123" t="str">
        <f>INDEX(Personeelslijst!$AA$3:$AA$202,MATCH(ROWS($AB$3:$AB81),$AA$3:$AA$202,0),1)</f>
        <v/>
      </c>
    </row>
    <row r="82" spans="1:33">
      <c r="A82" s="54">
        <f>Personeelslijst!A82</f>
        <v>80</v>
      </c>
      <c r="B82" s="109">
        <f>Personeelslijst!E82</f>
        <v>0</v>
      </c>
      <c r="C82" s="110">
        <f>Personeelslijst!C82</f>
        <v>0</v>
      </c>
      <c r="D82" s="104"/>
      <c r="E82" s="111"/>
      <c r="F82" s="112"/>
      <c r="G82" s="113"/>
      <c r="H82" s="113"/>
      <c r="I82" s="114"/>
      <c r="J82" s="114"/>
      <c r="K82" s="115"/>
      <c r="L82" s="115"/>
      <c r="M82" s="119" t="str">
        <f t="shared" si="8"/>
        <v/>
      </c>
      <c r="N82" s="117" t="str">
        <f t="shared" si="9"/>
        <v/>
      </c>
      <c r="O82" s="116" t="str">
        <f t="shared" si="10"/>
        <v/>
      </c>
      <c r="P82" s="117" t="str">
        <f t="shared" si="11"/>
        <v/>
      </c>
      <c r="Q82" s="116" t="str">
        <f>IFERROR(INDEX($AC$3:$AC$202,MATCH(ROWS($Q$3:Q82),$AB$3:$AB$202,0),1),"")</f>
        <v/>
      </c>
      <c r="R82" s="116" t="str">
        <f>IFERROR(INDEX($AE$3:$AE$202,MATCH(ROWS($R$3:R82),$AB$3:$AB$202,0),1),"")</f>
        <v/>
      </c>
      <c r="S82" s="118"/>
      <c r="T82" s="118"/>
      <c r="U82" s="118"/>
      <c r="V82" s="118"/>
      <c r="W82" s="118"/>
      <c r="X82" s="29"/>
      <c r="Y82" s="29"/>
      <c r="Z82" s="29"/>
      <c r="AA82" s="122">
        <f>IFERROR(RANK(J82,einddatumlijst,1)+COUNTIF($J$3:J82,J82)-1,ROW()-COUNTA($J$3:J82)-2+COUNTA($J$3:$J$202))</f>
        <v>80</v>
      </c>
      <c r="AB82" s="123">
        <f>INDEX($A$3:$A$202,MATCH(ROWS($AB$3:$AB82),$AA$3:$AA$202,0),1)</f>
        <v>80</v>
      </c>
      <c r="AC82" s="122" t="str">
        <f>IFERROR(IF(1650-(SUMIF($AG$3:$AG82,MID($AG$3:$AG$202,1,LEN($AG$3:$AG$202)-4)&amp;" (?)",$AF$3:$AF$202)-$AF82)&gt;=1650,$AF82,IF(1650-(SUMIF($AG$3:$AG82,MID($AG$3:$AG$202,1,LEN($AG$3:$AG$202)-4)&amp;" (?)",$AF$3:$AF$202)-$AF82)&gt;=0,IF($AF82&lt;1650-(SUMIF($AG$3:$AG82,MID($AG$3:$AG$202,1,LEN($AG$3:$AG$202)-4)&amp;" (?)",$AF$3:$AF$202)-$AF82),$AF82,1650-(SUMIF($AG$3:$AG82,MID($AG$3:$AG$202,1,LEN($AG$3:$AG$202)-4)&amp;" (?)",$AF$3:$AF$202)-$AF82)),0)),"")</f>
        <v/>
      </c>
      <c r="AD82" s="123">
        <f>SUM($AC$3:$AC82)</f>
        <v>0</v>
      </c>
      <c r="AE82" s="123" t="str">
        <f>IFERROR(IF(AD82&lt;((COUNTIFS(Personeelslijst!$C$3:$C$202,"*",Personeelslijst!$C$3:$C$202,"&lt;&gt;*(?)")+COUNTIF(Personeelslijst!$C$3:$C$202,"*(1)"))*1.5*220),AC82,IF(AC82-(AD82-((COUNTIFS(Personeelslijst!$C$3:$C$202,"*",Personeelslijst!$C$3:$C$202,"&lt;&gt;*(?)")+COUNTIF(Personeelslijst!$C$3:$C$202,"*(1)"))*1.5*220))&gt;0,AC82-(AD82-((COUNTIFS(Personeelslijst!$C$3:$C$202,"*",Personeelslijst!$C$3:$C$202,"&lt;&gt;*(?)")+COUNTIF(Personeelslijst!$C$3:$C$202,"*(1)"))*1.5*220)),0)),"")</f>
        <v/>
      </c>
      <c r="AF82" s="123" t="str">
        <f>IFERROR(INDEX($M$3:$M$202,MATCH(ROWS($AB$3:$AB82),$AA$3:$AA$202,0),1)+INDEX($P$3:$P$202,MATCH(ROWS($AB$3:$AB82),$AA$3:$AA$202,0),1),"")</f>
        <v/>
      </c>
      <c r="AG82" s="123" t="str">
        <f>INDEX(Personeelslijst!$AA$3:$AA$202,MATCH(ROWS($AB$3:$AB82),$AA$3:$AA$202,0),1)</f>
        <v/>
      </c>
    </row>
    <row r="83" spans="1:33">
      <c r="A83" s="54">
        <f>Personeelslijst!A83</f>
        <v>81</v>
      </c>
      <c r="B83" s="109">
        <f>Personeelslijst!E83</f>
        <v>0</v>
      </c>
      <c r="C83" s="110">
        <f>Personeelslijst!C83</f>
        <v>0</v>
      </c>
      <c r="D83" s="104"/>
      <c r="E83" s="111"/>
      <c r="F83" s="112"/>
      <c r="G83" s="113"/>
      <c r="H83" s="113"/>
      <c r="I83" s="114"/>
      <c r="J83" s="114"/>
      <c r="K83" s="115"/>
      <c r="L83" s="115"/>
      <c r="M83" s="119" t="str">
        <f t="shared" si="8"/>
        <v/>
      </c>
      <c r="N83" s="117" t="str">
        <f t="shared" si="9"/>
        <v/>
      </c>
      <c r="O83" s="116" t="str">
        <f t="shared" si="10"/>
        <v/>
      </c>
      <c r="P83" s="117" t="str">
        <f t="shared" si="11"/>
        <v/>
      </c>
      <c r="Q83" s="116" t="str">
        <f>IFERROR(INDEX($AC$3:$AC$202,MATCH(ROWS($Q$3:Q83),$AB$3:$AB$202,0),1),"")</f>
        <v/>
      </c>
      <c r="R83" s="116" t="str">
        <f>IFERROR(INDEX($AE$3:$AE$202,MATCH(ROWS($R$3:R83),$AB$3:$AB$202,0),1),"")</f>
        <v/>
      </c>
      <c r="S83" s="118"/>
      <c r="T83" s="118"/>
      <c r="U83" s="118"/>
      <c r="V83" s="118"/>
      <c r="W83" s="118"/>
      <c r="X83" s="29"/>
      <c r="Y83" s="29"/>
      <c r="Z83" s="29"/>
      <c r="AA83" s="122">
        <f>IFERROR(RANK(J83,einddatumlijst,1)+COUNTIF($J$3:J83,J83)-1,ROW()-COUNTA($J$3:J83)-2+COUNTA($J$3:$J$202))</f>
        <v>81</v>
      </c>
      <c r="AB83" s="123">
        <f>INDEX($A$3:$A$202,MATCH(ROWS($AB$3:$AB83),$AA$3:$AA$202,0),1)</f>
        <v>81</v>
      </c>
      <c r="AC83" s="122" t="str">
        <f>IFERROR(IF(1650-(SUMIF($AG$3:$AG83,MID($AG$3:$AG$202,1,LEN($AG$3:$AG$202)-4)&amp;" (?)",$AF$3:$AF$202)-$AF83)&gt;=1650,$AF83,IF(1650-(SUMIF($AG$3:$AG83,MID($AG$3:$AG$202,1,LEN($AG$3:$AG$202)-4)&amp;" (?)",$AF$3:$AF$202)-$AF83)&gt;=0,IF($AF83&lt;1650-(SUMIF($AG$3:$AG83,MID($AG$3:$AG$202,1,LEN($AG$3:$AG$202)-4)&amp;" (?)",$AF$3:$AF$202)-$AF83),$AF83,1650-(SUMIF($AG$3:$AG83,MID($AG$3:$AG$202,1,LEN($AG$3:$AG$202)-4)&amp;" (?)",$AF$3:$AF$202)-$AF83)),0)),"")</f>
        <v/>
      </c>
      <c r="AD83" s="123">
        <f>SUM($AC$3:$AC83)</f>
        <v>0</v>
      </c>
      <c r="AE83" s="123" t="str">
        <f>IFERROR(IF(AD83&lt;((COUNTIFS(Personeelslijst!$C$3:$C$202,"*",Personeelslijst!$C$3:$C$202,"&lt;&gt;*(?)")+COUNTIF(Personeelslijst!$C$3:$C$202,"*(1)"))*1.5*220),AC83,IF(AC83-(AD83-((COUNTIFS(Personeelslijst!$C$3:$C$202,"*",Personeelslijst!$C$3:$C$202,"&lt;&gt;*(?)")+COUNTIF(Personeelslijst!$C$3:$C$202,"*(1)"))*1.5*220))&gt;0,AC83-(AD83-((COUNTIFS(Personeelslijst!$C$3:$C$202,"*",Personeelslijst!$C$3:$C$202,"&lt;&gt;*(?)")+COUNTIF(Personeelslijst!$C$3:$C$202,"*(1)"))*1.5*220)),0)),"")</f>
        <v/>
      </c>
      <c r="AF83" s="123" t="str">
        <f>IFERROR(INDEX($M$3:$M$202,MATCH(ROWS($AB$3:$AB83),$AA$3:$AA$202,0),1)+INDEX($P$3:$P$202,MATCH(ROWS($AB$3:$AB83),$AA$3:$AA$202,0),1),"")</f>
        <v/>
      </c>
      <c r="AG83" s="123" t="str">
        <f>INDEX(Personeelslijst!$AA$3:$AA$202,MATCH(ROWS($AB$3:$AB83),$AA$3:$AA$202,0),1)</f>
        <v/>
      </c>
    </row>
    <row r="84" spans="1:33">
      <c r="A84" s="54">
        <f>Personeelslijst!A84</f>
        <v>82</v>
      </c>
      <c r="B84" s="109">
        <f>Personeelslijst!E84</f>
        <v>0</v>
      </c>
      <c r="C84" s="110">
        <f>Personeelslijst!C84</f>
        <v>0</v>
      </c>
      <c r="D84" s="104"/>
      <c r="E84" s="111"/>
      <c r="F84" s="112"/>
      <c r="G84" s="113"/>
      <c r="H84" s="113"/>
      <c r="I84" s="114"/>
      <c r="J84" s="114"/>
      <c r="K84" s="115"/>
      <c r="L84" s="115"/>
      <c r="M84" s="119" t="str">
        <f t="shared" si="8"/>
        <v/>
      </c>
      <c r="N84" s="117" t="str">
        <f t="shared" si="9"/>
        <v/>
      </c>
      <c r="O84" s="116" t="str">
        <f t="shared" si="10"/>
        <v/>
      </c>
      <c r="P84" s="117" t="str">
        <f t="shared" si="11"/>
        <v/>
      </c>
      <c r="Q84" s="116" t="str">
        <f>IFERROR(INDEX($AC$3:$AC$202,MATCH(ROWS($Q$3:Q84),$AB$3:$AB$202,0),1),"")</f>
        <v/>
      </c>
      <c r="R84" s="116" t="str">
        <f>IFERROR(INDEX($AE$3:$AE$202,MATCH(ROWS($R$3:R84),$AB$3:$AB$202,0),1),"")</f>
        <v/>
      </c>
      <c r="S84" s="118"/>
      <c r="T84" s="118"/>
      <c r="U84" s="118"/>
      <c r="V84" s="118"/>
      <c r="W84" s="118"/>
      <c r="X84" s="29"/>
      <c r="Y84" s="29"/>
      <c r="Z84" s="29"/>
      <c r="AA84" s="122">
        <f>IFERROR(RANK(J84,einddatumlijst,1)+COUNTIF($J$3:J84,J84)-1,ROW()-COUNTA($J$3:J84)-2+COUNTA($J$3:$J$202))</f>
        <v>82</v>
      </c>
      <c r="AB84" s="123">
        <f>INDEX($A$3:$A$202,MATCH(ROWS($AB$3:$AB84),$AA$3:$AA$202,0),1)</f>
        <v>82</v>
      </c>
      <c r="AC84" s="122" t="str">
        <f>IFERROR(IF(1650-(SUMIF($AG$3:$AG84,MID($AG$3:$AG$202,1,LEN($AG$3:$AG$202)-4)&amp;" (?)",$AF$3:$AF$202)-$AF84)&gt;=1650,$AF84,IF(1650-(SUMIF($AG$3:$AG84,MID($AG$3:$AG$202,1,LEN($AG$3:$AG$202)-4)&amp;" (?)",$AF$3:$AF$202)-$AF84)&gt;=0,IF($AF84&lt;1650-(SUMIF($AG$3:$AG84,MID($AG$3:$AG$202,1,LEN($AG$3:$AG$202)-4)&amp;" (?)",$AF$3:$AF$202)-$AF84),$AF84,1650-(SUMIF($AG$3:$AG84,MID($AG$3:$AG$202,1,LEN($AG$3:$AG$202)-4)&amp;" (?)",$AF$3:$AF$202)-$AF84)),0)),"")</f>
        <v/>
      </c>
      <c r="AD84" s="123">
        <f>SUM($AC$3:$AC84)</f>
        <v>0</v>
      </c>
      <c r="AE84" s="123" t="str">
        <f>IFERROR(IF(AD84&lt;((COUNTIFS(Personeelslijst!$C$3:$C$202,"*",Personeelslijst!$C$3:$C$202,"&lt;&gt;*(?)")+COUNTIF(Personeelslijst!$C$3:$C$202,"*(1)"))*1.5*220),AC84,IF(AC84-(AD84-((COUNTIFS(Personeelslijst!$C$3:$C$202,"*",Personeelslijst!$C$3:$C$202,"&lt;&gt;*(?)")+COUNTIF(Personeelslijst!$C$3:$C$202,"*(1)"))*1.5*220))&gt;0,AC84-(AD84-((COUNTIFS(Personeelslijst!$C$3:$C$202,"*",Personeelslijst!$C$3:$C$202,"&lt;&gt;*(?)")+COUNTIF(Personeelslijst!$C$3:$C$202,"*(1)"))*1.5*220)),0)),"")</f>
        <v/>
      </c>
      <c r="AF84" s="123" t="str">
        <f>IFERROR(INDEX($M$3:$M$202,MATCH(ROWS($AB$3:$AB84),$AA$3:$AA$202,0),1)+INDEX($P$3:$P$202,MATCH(ROWS($AB$3:$AB84),$AA$3:$AA$202,0),1),"")</f>
        <v/>
      </c>
      <c r="AG84" s="123" t="str">
        <f>INDEX(Personeelslijst!$AA$3:$AA$202,MATCH(ROWS($AB$3:$AB84),$AA$3:$AA$202,0),1)</f>
        <v/>
      </c>
    </row>
    <row r="85" spans="1:33">
      <c r="A85" s="54">
        <f>Personeelslijst!A85</f>
        <v>83</v>
      </c>
      <c r="B85" s="109">
        <f>Personeelslijst!E85</f>
        <v>0</v>
      </c>
      <c r="C85" s="110">
        <f>Personeelslijst!C85</f>
        <v>0</v>
      </c>
      <c r="D85" s="104"/>
      <c r="E85" s="111"/>
      <c r="F85" s="112"/>
      <c r="G85" s="113"/>
      <c r="H85" s="113"/>
      <c r="I85" s="114"/>
      <c r="J85" s="114"/>
      <c r="K85" s="115"/>
      <c r="L85" s="115"/>
      <c r="M85" s="119" t="str">
        <f t="shared" si="8"/>
        <v/>
      </c>
      <c r="N85" s="117" t="str">
        <f t="shared" si="9"/>
        <v/>
      </c>
      <c r="O85" s="116" t="str">
        <f t="shared" si="10"/>
        <v/>
      </c>
      <c r="P85" s="117" t="str">
        <f t="shared" si="11"/>
        <v/>
      </c>
      <c r="Q85" s="116" t="str">
        <f>IFERROR(INDEX($AC$3:$AC$202,MATCH(ROWS($Q$3:Q85),$AB$3:$AB$202,0),1),"")</f>
        <v/>
      </c>
      <c r="R85" s="116" t="str">
        <f>IFERROR(INDEX($AE$3:$AE$202,MATCH(ROWS($R$3:R85),$AB$3:$AB$202,0),1),"")</f>
        <v/>
      </c>
      <c r="S85" s="118"/>
      <c r="T85" s="118"/>
      <c r="U85" s="118"/>
      <c r="V85" s="118"/>
      <c r="W85" s="118"/>
      <c r="X85" s="29"/>
      <c r="Y85" s="29"/>
      <c r="Z85" s="29"/>
      <c r="AA85" s="122">
        <f>IFERROR(RANK(J85,einddatumlijst,1)+COUNTIF($J$3:J85,J85)-1,ROW()-COUNTA($J$3:J85)-2+COUNTA($J$3:$J$202))</f>
        <v>83</v>
      </c>
      <c r="AB85" s="123">
        <f>INDEX($A$3:$A$202,MATCH(ROWS($AB$3:$AB85),$AA$3:$AA$202,0),1)</f>
        <v>83</v>
      </c>
      <c r="AC85" s="122" t="str">
        <f>IFERROR(IF(1650-(SUMIF($AG$3:$AG85,MID($AG$3:$AG$202,1,LEN($AG$3:$AG$202)-4)&amp;" (?)",$AF$3:$AF$202)-$AF85)&gt;=1650,$AF85,IF(1650-(SUMIF($AG$3:$AG85,MID($AG$3:$AG$202,1,LEN($AG$3:$AG$202)-4)&amp;" (?)",$AF$3:$AF$202)-$AF85)&gt;=0,IF($AF85&lt;1650-(SUMIF($AG$3:$AG85,MID($AG$3:$AG$202,1,LEN($AG$3:$AG$202)-4)&amp;" (?)",$AF$3:$AF$202)-$AF85),$AF85,1650-(SUMIF($AG$3:$AG85,MID($AG$3:$AG$202,1,LEN($AG$3:$AG$202)-4)&amp;" (?)",$AF$3:$AF$202)-$AF85)),0)),"")</f>
        <v/>
      </c>
      <c r="AD85" s="123">
        <f>SUM($AC$3:$AC85)</f>
        <v>0</v>
      </c>
      <c r="AE85" s="123" t="str">
        <f>IFERROR(IF(AD85&lt;((COUNTIFS(Personeelslijst!$C$3:$C$202,"*",Personeelslijst!$C$3:$C$202,"&lt;&gt;*(?)")+COUNTIF(Personeelslijst!$C$3:$C$202,"*(1)"))*1.5*220),AC85,IF(AC85-(AD85-((COUNTIFS(Personeelslijst!$C$3:$C$202,"*",Personeelslijst!$C$3:$C$202,"&lt;&gt;*(?)")+COUNTIF(Personeelslijst!$C$3:$C$202,"*(1)"))*1.5*220))&gt;0,AC85-(AD85-((COUNTIFS(Personeelslijst!$C$3:$C$202,"*",Personeelslijst!$C$3:$C$202,"&lt;&gt;*(?)")+COUNTIF(Personeelslijst!$C$3:$C$202,"*(1)"))*1.5*220)),0)),"")</f>
        <v/>
      </c>
      <c r="AF85" s="123" t="str">
        <f>IFERROR(INDEX($M$3:$M$202,MATCH(ROWS($AB$3:$AB85),$AA$3:$AA$202,0),1)+INDEX($P$3:$P$202,MATCH(ROWS($AB$3:$AB85),$AA$3:$AA$202,0),1),"")</f>
        <v/>
      </c>
      <c r="AG85" s="123" t="str">
        <f>INDEX(Personeelslijst!$AA$3:$AA$202,MATCH(ROWS($AB$3:$AB85),$AA$3:$AA$202,0),1)</f>
        <v/>
      </c>
    </row>
    <row r="86" spans="1:33">
      <c r="A86" s="54">
        <f>Personeelslijst!A86</f>
        <v>84</v>
      </c>
      <c r="B86" s="109">
        <f>Personeelslijst!E86</f>
        <v>0</v>
      </c>
      <c r="C86" s="110">
        <f>Personeelslijst!C86</f>
        <v>0</v>
      </c>
      <c r="D86" s="104"/>
      <c r="E86" s="111"/>
      <c r="F86" s="112"/>
      <c r="G86" s="113"/>
      <c r="H86" s="113"/>
      <c r="I86" s="114"/>
      <c r="J86" s="114"/>
      <c r="K86" s="115"/>
      <c r="L86" s="115"/>
      <c r="M86" s="119" t="str">
        <f t="shared" si="8"/>
        <v/>
      </c>
      <c r="N86" s="117" t="str">
        <f t="shared" si="9"/>
        <v/>
      </c>
      <c r="O86" s="116" t="str">
        <f t="shared" si="10"/>
        <v/>
      </c>
      <c r="P86" s="117" t="str">
        <f t="shared" si="11"/>
        <v/>
      </c>
      <c r="Q86" s="116" t="str">
        <f>IFERROR(INDEX($AC$3:$AC$202,MATCH(ROWS($Q$3:Q86),$AB$3:$AB$202,0),1),"")</f>
        <v/>
      </c>
      <c r="R86" s="116" t="str">
        <f>IFERROR(INDEX($AE$3:$AE$202,MATCH(ROWS($R$3:R86),$AB$3:$AB$202,0),1),"")</f>
        <v/>
      </c>
      <c r="S86" s="118"/>
      <c r="T86" s="118"/>
      <c r="U86" s="118"/>
      <c r="V86" s="118"/>
      <c r="W86" s="118"/>
      <c r="X86" s="29"/>
      <c r="Y86" s="29"/>
      <c r="Z86" s="29"/>
      <c r="AA86" s="122">
        <f>IFERROR(RANK(J86,einddatumlijst,1)+COUNTIF($J$3:J86,J86)-1,ROW()-COUNTA($J$3:J86)-2+COUNTA($J$3:$J$202))</f>
        <v>84</v>
      </c>
      <c r="AB86" s="123">
        <f>INDEX($A$3:$A$202,MATCH(ROWS($AB$3:$AB86),$AA$3:$AA$202,0),1)</f>
        <v>84</v>
      </c>
      <c r="AC86" s="122" t="str">
        <f>IFERROR(IF(1650-(SUMIF($AG$3:$AG86,MID($AG$3:$AG$202,1,LEN($AG$3:$AG$202)-4)&amp;" (?)",$AF$3:$AF$202)-$AF86)&gt;=1650,$AF86,IF(1650-(SUMIF($AG$3:$AG86,MID($AG$3:$AG$202,1,LEN($AG$3:$AG$202)-4)&amp;" (?)",$AF$3:$AF$202)-$AF86)&gt;=0,IF($AF86&lt;1650-(SUMIF($AG$3:$AG86,MID($AG$3:$AG$202,1,LEN($AG$3:$AG$202)-4)&amp;" (?)",$AF$3:$AF$202)-$AF86),$AF86,1650-(SUMIF($AG$3:$AG86,MID($AG$3:$AG$202,1,LEN($AG$3:$AG$202)-4)&amp;" (?)",$AF$3:$AF$202)-$AF86)),0)),"")</f>
        <v/>
      </c>
      <c r="AD86" s="123">
        <f>SUM($AC$3:$AC86)</f>
        <v>0</v>
      </c>
      <c r="AE86" s="123" t="str">
        <f>IFERROR(IF(AD86&lt;((COUNTIFS(Personeelslijst!$C$3:$C$202,"*",Personeelslijst!$C$3:$C$202,"&lt;&gt;*(?)")+COUNTIF(Personeelslijst!$C$3:$C$202,"*(1)"))*1.5*220),AC86,IF(AC86-(AD86-((COUNTIFS(Personeelslijst!$C$3:$C$202,"*",Personeelslijst!$C$3:$C$202,"&lt;&gt;*(?)")+COUNTIF(Personeelslijst!$C$3:$C$202,"*(1)"))*1.5*220))&gt;0,AC86-(AD86-((COUNTIFS(Personeelslijst!$C$3:$C$202,"*",Personeelslijst!$C$3:$C$202,"&lt;&gt;*(?)")+COUNTIF(Personeelslijst!$C$3:$C$202,"*(1)"))*1.5*220)),0)),"")</f>
        <v/>
      </c>
      <c r="AF86" s="123" t="str">
        <f>IFERROR(INDEX($M$3:$M$202,MATCH(ROWS($AB$3:$AB86),$AA$3:$AA$202,0),1)+INDEX($P$3:$P$202,MATCH(ROWS($AB$3:$AB86),$AA$3:$AA$202,0),1),"")</f>
        <v/>
      </c>
      <c r="AG86" s="123" t="str">
        <f>INDEX(Personeelslijst!$AA$3:$AA$202,MATCH(ROWS($AB$3:$AB86),$AA$3:$AA$202,0),1)</f>
        <v/>
      </c>
    </row>
    <row r="87" spans="1:33">
      <c r="A87" s="54">
        <f>Personeelslijst!A87</f>
        <v>85</v>
      </c>
      <c r="B87" s="109">
        <f>Personeelslijst!E87</f>
        <v>0</v>
      </c>
      <c r="C87" s="110">
        <f>Personeelslijst!C87</f>
        <v>0</v>
      </c>
      <c r="D87" s="104"/>
      <c r="E87" s="111"/>
      <c r="F87" s="112"/>
      <c r="G87" s="113"/>
      <c r="H87" s="113"/>
      <c r="I87" s="114"/>
      <c r="J87" s="114"/>
      <c r="K87" s="115"/>
      <c r="L87" s="115"/>
      <c r="M87" s="119" t="str">
        <f t="shared" si="8"/>
        <v/>
      </c>
      <c r="N87" s="117" t="str">
        <f t="shared" si="9"/>
        <v/>
      </c>
      <c r="O87" s="116" t="str">
        <f t="shared" si="10"/>
        <v/>
      </c>
      <c r="P87" s="117" t="str">
        <f t="shared" si="11"/>
        <v/>
      </c>
      <c r="Q87" s="116" t="str">
        <f>IFERROR(INDEX($AC$3:$AC$202,MATCH(ROWS($Q$3:Q87),$AB$3:$AB$202,0),1),"")</f>
        <v/>
      </c>
      <c r="R87" s="116" t="str">
        <f>IFERROR(INDEX($AE$3:$AE$202,MATCH(ROWS($R$3:R87),$AB$3:$AB$202,0),1),"")</f>
        <v/>
      </c>
      <c r="S87" s="118"/>
      <c r="T87" s="118"/>
      <c r="U87" s="118"/>
      <c r="V87" s="118"/>
      <c r="W87" s="118"/>
      <c r="X87" s="29"/>
      <c r="Y87" s="29"/>
      <c r="Z87" s="29"/>
      <c r="AA87" s="122">
        <f>IFERROR(RANK(J87,einddatumlijst,1)+COUNTIF($J$3:J87,J87)-1,ROW()-COUNTA($J$3:J87)-2+COUNTA($J$3:$J$202))</f>
        <v>85</v>
      </c>
      <c r="AB87" s="123">
        <f>INDEX($A$3:$A$202,MATCH(ROWS($AB$3:$AB87),$AA$3:$AA$202,0),1)</f>
        <v>85</v>
      </c>
      <c r="AC87" s="122" t="str">
        <f>IFERROR(IF(1650-(SUMIF($AG$3:$AG87,MID($AG$3:$AG$202,1,LEN($AG$3:$AG$202)-4)&amp;" (?)",$AF$3:$AF$202)-$AF87)&gt;=1650,$AF87,IF(1650-(SUMIF($AG$3:$AG87,MID($AG$3:$AG$202,1,LEN($AG$3:$AG$202)-4)&amp;" (?)",$AF$3:$AF$202)-$AF87)&gt;=0,IF($AF87&lt;1650-(SUMIF($AG$3:$AG87,MID($AG$3:$AG$202,1,LEN($AG$3:$AG$202)-4)&amp;" (?)",$AF$3:$AF$202)-$AF87),$AF87,1650-(SUMIF($AG$3:$AG87,MID($AG$3:$AG$202,1,LEN($AG$3:$AG$202)-4)&amp;" (?)",$AF$3:$AF$202)-$AF87)),0)),"")</f>
        <v/>
      </c>
      <c r="AD87" s="123">
        <f>SUM($AC$3:$AC87)</f>
        <v>0</v>
      </c>
      <c r="AE87" s="123" t="str">
        <f>IFERROR(IF(AD87&lt;((COUNTIFS(Personeelslijst!$C$3:$C$202,"*",Personeelslijst!$C$3:$C$202,"&lt;&gt;*(?)")+COUNTIF(Personeelslijst!$C$3:$C$202,"*(1)"))*1.5*220),AC87,IF(AC87-(AD87-((COUNTIFS(Personeelslijst!$C$3:$C$202,"*",Personeelslijst!$C$3:$C$202,"&lt;&gt;*(?)")+COUNTIF(Personeelslijst!$C$3:$C$202,"*(1)"))*1.5*220))&gt;0,AC87-(AD87-((COUNTIFS(Personeelslijst!$C$3:$C$202,"*",Personeelslijst!$C$3:$C$202,"&lt;&gt;*(?)")+COUNTIF(Personeelslijst!$C$3:$C$202,"*(1)"))*1.5*220)),0)),"")</f>
        <v/>
      </c>
      <c r="AF87" s="123" t="str">
        <f>IFERROR(INDEX($M$3:$M$202,MATCH(ROWS($AB$3:$AB87),$AA$3:$AA$202,0),1)+INDEX($P$3:$P$202,MATCH(ROWS($AB$3:$AB87),$AA$3:$AA$202,0),1),"")</f>
        <v/>
      </c>
      <c r="AG87" s="123" t="str">
        <f>INDEX(Personeelslijst!$AA$3:$AA$202,MATCH(ROWS($AB$3:$AB87),$AA$3:$AA$202,0),1)</f>
        <v/>
      </c>
    </row>
    <row r="88" spans="1:33">
      <c r="A88" s="54">
        <f>Personeelslijst!A88</f>
        <v>86</v>
      </c>
      <c r="B88" s="109">
        <f>Personeelslijst!E88</f>
        <v>0</v>
      </c>
      <c r="C88" s="110">
        <f>Personeelslijst!C88</f>
        <v>0</v>
      </c>
      <c r="D88" s="104"/>
      <c r="E88" s="111"/>
      <c r="F88" s="112"/>
      <c r="G88" s="113"/>
      <c r="H88" s="113"/>
      <c r="I88" s="114"/>
      <c r="J88" s="114"/>
      <c r="K88" s="115"/>
      <c r="L88" s="115"/>
      <c r="M88" s="119" t="str">
        <f t="shared" si="8"/>
        <v/>
      </c>
      <c r="N88" s="117" t="str">
        <f t="shared" si="9"/>
        <v/>
      </c>
      <c r="O88" s="116" t="str">
        <f t="shared" si="10"/>
        <v/>
      </c>
      <c r="P88" s="117" t="str">
        <f t="shared" si="11"/>
        <v/>
      </c>
      <c r="Q88" s="116" t="str">
        <f>IFERROR(INDEX($AC$3:$AC$202,MATCH(ROWS($Q$3:Q88),$AB$3:$AB$202,0),1),"")</f>
        <v/>
      </c>
      <c r="R88" s="116" t="str">
        <f>IFERROR(INDEX($AE$3:$AE$202,MATCH(ROWS($R$3:R88),$AB$3:$AB$202,0),1),"")</f>
        <v/>
      </c>
      <c r="S88" s="118"/>
      <c r="T88" s="118"/>
      <c r="U88" s="118"/>
      <c r="V88" s="118"/>
      <c r="W88" s="118"/>
      <c r="X88" s="29"/>
      <c r="Y88" s="29"/>
      <c r="Z88" s="29"/>
      <c r="AA88" s="122">
        <f>IFERROR(RANK(J88,einddatumlijst,1)+COUNTIF($J$3:J88,J88)-1,ROW()-COUNTA($J$3:J88)-2+COUNTA($J$3:$J$202))</f>
        <v>86</v>
      </c>
      <c r="AB88" s="123">
        <f>INDEX($A$3:$A$202,MATCH(ROWS($AB$3:$AB88),$AA$3:$AA$202,0),1)</f>
        <v>86</v>
      </c>
      <c r="AC88" s="122" t="str">
        <f>IFERROR(IF(1650-(SUMIF($AG$3:$AG88,MID($AG$3:$AG$202,1,LEN($AG$3:$AG$202)-4)&amp;" (?)",$AF$3:$AF$202)-$AF88)&gt;=1650,$AF88,IF(1650-(SUMIF($AG$3:$AG88,MID($AG$3:$AG$202,1,LEN($AG$3:$AG$202)-4)&amp;" (?)",$AF$3:$AF$202)-$AF88)&gt;=0,IF($AF88&lt;1650-(SUMIF($AG$3:$AG88,MID($AG$3:$AG$202,1,LEN($AG$3:$AG$202)-4)&amp;" (?)",$AF$3:$AF$202)-$AF88),$AF88,1650-(SUMIF($AG$3:$AG88,MID($AG$3:$AG$202,1,LEN($AG$3:$AG$202)-4)&amp;" (?)",$AF$3:$AF$202)-$AF88)),0)),"")</f>
        <v/>
      </c>
      <c r="AD88" s="123">
        <f>SUM($AC$3:$AC88)</f>
        <v>0</v>
      </c>
      <c r="AE88" s="123" t="str">
        <f>IFERROR(IF(AD88&lt;((COUNTIFS(Personeelslijst!$C$3:$C$202,"*",Personeelslijst!$C$3:$C$202,"&lt;&gt;*(?)")+COUNTIF(Personeelslijst!$C$3:$C$202,"*(1)"))*1.5*220),AC88,IF(AC88-(AD88-((COUNTIFS(Personeelslijst!$C$3:$C$202,"*",Personeelslijst!$C$3:$C$202,"&lt;&gt;*(?)")+COUNTIF(Personeelslijst!$C$3:$C$202,"*(1)"))*1.5*220))&gt;0,AC88-(AD88-((COUNTIFS(Personeelslijst!$C$3:$C$202,"*",Personeelslijst!$C$3:$C$202,"&lt;&gt;*(?)")+COUNTIF(Personeelslijst!$C$3:$C$202,"*(1)"))*1.5*220)),0)),"")</f>
        <v/>
      </c>
      <c r="AF88" s="123" t="str">
        <f>IFERROR(INDEX($M$3:$M$202,MATCH(ROWS($AB$3:$AB88),$AA$3:$AA$202,0),1)+INDEX($P$3:$P$202,MATCH(ROWS($AB$3:$AB88),$AA$3:$AA$202,0),1),"")</f>
        <v/>
      </c>
      <c r="AG88" s="123" t="str">
        <f>INDEX(Personeelslijst!$AA$3:$AA$202,MATCH(ROWS($AB$3:$AB88),$AA$3:$AA$202,0),1)</f>
        <v/>
      </c>
    </row>
    <row r="89" spans="1:33">
      <c r="A89" s="54">
        <f>Personeelslijst!A89</f>
        <v>87</v>
      </c>
      <c r="B89" s="109">
        <f>Personeelslijst!E89</f>
        <v>0</v>
      </c>
      <c r="C89" s="110">
        <f>Personeelslijst!C89</f>
        <v>0</v>
      </c>
      <c r="D89" s="104"/>
      <c r="E89" s="111"/>
      <c r="F89" s="112"/>
      <c r="G89" s="113"/>
      <c r="H89" s="113"/>
      <c r="I89" s="114"/>
      <c r="J89" s="114"/>
      <c r="K89" s="115"/>
      <c r="L89" s="115"/>
      <c r="M89" s="119" t="str">
        <f t="shared" si="8"/>
        <v/>
      </c>
      <c r="N89" s="117" t="str">
        <f t="shared" si="9"/>
        <v/>
      </c>
      <c r="O89" s="116" t="str">
        <f t="shared" si="10"/>
        <v/>
      </c>
      <c r="P89" s="117" t="str">
        <f t="shared" si="11"/>
        <v/>
      </c>
      <c r="Q89" s="116" t="str">
        <f>IFERROR(INDEX($AC$3:$AC$202,MATCH(ROWS($Q$3:Q89),$AB$3:$AB$202,0),1),"")</f>
        <v/>
      </c>
      <c r="R89" s="116" t="str">
        <f>IFERROR(INDEX($AE$3:$AE$202,MATCH(ROWS($R$3:R89),$AB$3:$AB$202,0),1),"")</f>
        <v/>
      </c>
      <c r="S89" s="118"/>
      <c r="T89" s="118"/>
      <c r="U89" s="118"/>
      <c r="V89" s="118"/>
      <c r="W89" s="118"/>
      <c r="X89" s="29"/>
      <c r="Y89" s="29"/>
      <c r="Z89" s="29"/>
      <c r="AA89" s="122">
        <f>IFERROR(RANK(J89,einddatumlijst,1)+COUNTIF($J$3:J89,J89)-1,ROW()-COUNTA($J$3:J89)-2+COUNTA($J$3:$J$202))</f>
        <v>87</v>
      </c>
      <c r="AB89" s="123">
        <f>INDEX($A$3:$A$202,MATCH(ROWS($AB$3:$AB89),$AA$3:$AA$202,0),1)</f>
        <v>87</v>
      </c>
      <c r="AC89" s="122" t="str">
        <f>IFERROR(IF(1650-(SUMIF($AG$3:$AG89,MID($AG$3:$AG$202,1,LEN($AG$3:$AG$202)-4)&amp;" (?)",$AF$3:$AF$202)-$AF89)&gt;=1650,$AF89,IF(1650-(SUMIF($AG$3:$AG89,MID($AG$3:$AG$202,1,LEN($AG$3:$AG$202)-4)&amp;" (?)",$AF$3:$AF$202)-$AF89)&gt;=0,IF($AF89&lt;1650-(SUMIF($AG$3:$AG89,MID($AG$3:$AG$202,1,LEN($AG$3:$AG$202)-4)&amp;" (?)",$AF$3:$AF$202)-$AF89),$AF89,1650-(SUMIF($AG$3:$AG89,MID($AG$3:$AG$202,1,LEN($AG$3:$AG$202)-4)&amp;" (?)",$AF$3:$AF$202)-$AF89)),0)),"")</f>
        <v/>
      </c>
      <c r="AD89" s="123">
        <f>SUM($AC$3:$AC89)</f>
        <v>0</v>
      </c>
      <c r="AE89" s="123" t="str">
        <f>IFERROR(IF(AD89&lt;((COUNTIFS(Personeelslijst!$C$3:$C$202,"*",Personeelslijst!$C$3:$C$202,"&lt;&gt;*(?)")+COUNTIF(Personeelslijst!$C$3:$C$202,"*(1)"))*1.5*220),AC89,IF(AC89-(AD89-((COUNTIFS(Personeelslijst!$C$3:$C$202,"*",Personeelslijst!$C$3:$C$202,"&lt;&gt;*(?)")+COUNTIF(Personeelslijst!$C$3:$C$202,"*(1)"))*1.5*220))&gt;0,AC89-(AD89-((COUNTIFS(Personeelslijst!$C$3:$C$202,"*",Personeelslijst!$C$3:$C$202,"&lt;&gt;*(?)")+COUNTIF(Personeelslijst!$C$3:$C$202,"*(1)"))*1.5*220)),0)),"")</f>
        <v/>
      </c>
      <c r="AF89" s="123" t="str">
        <f>IFERROR(INDEX($M$3:$M$202,MATCH(ROWS($AB$3:$AB89),$AA$3:$AA$202,0),1)+INDEX($P$3:$P$202,MATCH(ROWS($AB$3:$AB89),$AA$3:$AA$202,0),1),"")</f>
        <v/>
      </c>
      <c r="AG89" s="123" t="str">
        <f>INDEX(Personeelslijst!$AA$3:$AA$202,MATCH(ROWS($AB$3:$AB89),$AA$3:$AA$202,0),1)</f>
        <v/>
      </c>
    </row>
    <row r="90" spans="1:33">
      <c r="A90" s="54">
        <f>Personeelslijst!A90</f>
        <v>88</v>
      </c>
      <c r="B90" s="109">
        <f>Personeelslijst!E90</f>
        <v>0</v>
      </c>
      <c r="C90" s="110">
        <f>Personeelslijst!C90</f>
        <v>0</v>
      </c>
      <c r="D90" s="104"/>
      <c r="E90" s="111"/>
      <c r="F90" s="112"/>
      <c r="G90" s="113"/>
      <c r="H90" s="113"/>
      <c r="I90" s="114"/>
      <c r="J90" s="114"/>
      <c r="K90" s="115"/>
      <c r="L90" s="115"/>
      <c r="M90" s="119" t="str">
        <f t="shared" si="8"/>
        <v/>
      </c>
      <c r="N90" s="117" t="str">
        <f t="shared" si="9"/>
        <v/>
      </c>
      <c r="O90" s="116" t="str">
        <f t="shared" si="10"/>
        <v/>
      </c>
      <c r="P90" s="117" t="str">
        <f t="shared" si="11"/>
        <v/>
      </c>
      <c r="Q90" s="116" t="str">
        <f>IFERROR(INDEX($AC$3:$AC$202,MATCH(ROWS($Q$3:Q90),$AB$3:$AB$202,0),1),"")</f>
        <v/>
      </c>
      <c r="R90" s="116" t="str">
        <f>IFERROR(INDEX($AE$3:$AE$202,MATCH(ROWS($R$3:R90),$AB$3:$AB$202,0),1),"")</f>
        <v/>
      </c>
      <c r="S90" s="118"/>
      <c r="T90" s="118"/>
      <c r="U90" s="118"/>
      <c r="V90" s="118"/>
      <c r="W90" s="118"/>
      <c r="X90" s="29"/>
      <c r="Y90" s="29"/>
      <c r="Z90" s="29"/>
      <c r="AA90" s="122">
        <f>IFERROR(RANK(J90,einddatumlijst,1)+COUNTIF($J$3:J90,J90)-1,ROW()-COUNTA($J$3:J90)-2+COUNTA($J$3:$J$202))</f>
        <v>88</v>
      </c>
      <c r="AB90" s="123">
        <f>INDEX($A$3:$A$202,MATCH(ROWS($AB$3:$AB90),$AA$3:$AA$202,0),1)</f>
        <v>88</v>
      </c>
      <c r="AC90" s="122" t="str">
        <f>IFERROR(IF(1650-(SUMIF($AG$3:$AG90,MID($AG$3:$AG$202,1,LEN($AG$3:$AG$202)-4)&amp;" (?)",$AF$3:$AF$202)-$AF90)&gt;=1650,$AF90,IF(1650-(SUMIF($AG$3:$AG90,MID($AG$3:$AG$202,1,LEN($AG$3:$AG$202)-4)&amp;" (?)",$AF$3:$AF$202)-$AF90)&gt;=0,IF($AF90&lt;1650-(SUMIF($AG$3:$AG90,MID($AG$3:$AG$202,1,LEN($AG$3:$AG$202)-4)&amp;" (?)",$AF$3:$AF$202)-$AF90),$AF90,1650-(SUMIF($AG$3:$AG90,MID($AG$3:$AG$202,1,LEN($AG$3:$AG$202)-4)&amp;" (?)",$AF$3:$AF$202)-$AF90)),0)),"")</f>
        <v/>
      </c>
      <c r="AD90" s="123">
        <f>SUM($AC$3:$AC90)</f>
        <v>0</v>
      </c>
      <c r="AE90" s="123" t="str">
        <f>IFERROR(IF(AD90&lt;((COUNTIFS(Personeelslijst!$C$3:$C$202,"*",Personeelslijst!$C$3:$C$202,"&lt;&gt;*(?)")+COUNTIF(Personeelslijst!$C$3:$C$202,"*(1)"))*1.5*220),AC90,IF(AC90-(AD90-((COUNTIFS(Personeelslijst!$C$3:$C$202,"*",Personeelslijst!$C$3:$C$202,"&lt;&gt;*(?)")+COUNTIF(Personeelslijst!$C$3:$C$202,"*(1)"))*1.5*220))&gt;0,AC90-(AD90-((COUNTIFS(Personeelslijst!$C$3:$C$202,"*",Personeelslijst!$C$3:$C$202,"&lt;&gt;*(?)")+COUNTIF(Personeelslijst!$C$3:$C$202,"*(1)"))*1.5*220)),0)),"")</f>
        <v/>
      </c>
      <c r="AF90" s="123" t="str">
        <f>IFERROR(INDEX($M$3:$M$202,MATCH(ROWS($AB$3:$AB90),$AA$3:$AA$202,0),1)+INDEX($P$3:$P$202,MATCH(ROWS($AB$3:$AB90),$AA$3:$AA$202,0),1),"")</f>
        <v/>
      </c>
      <c r="AG90" s="123" t="str">
        <f>INDEX(Personeelslijst!$AA$3:$AA$202,MATCH(ROWS($AB$3:$AB90),$AA$3:$AA$202,0),1)</f>
        <v/>
      </c>
    </row>
    <row r="91" spans="1:33">
      <c r="A91" s="54">
        <f>Personeelslijst!A91</f>
        <v>89</v>
      </c>
      <c r="B91" s="109">
        <f>Personeelslijst!E91</f>
        <v>0</v>
      </c>
      <c r="C91" s="110">
        <f>Personeelslijst!C91</f>
        <v>0</v>
      </c>
      <c r="D91" s="104"/>
      <c r="E91" s="111"/>
      <c r="F91" s="112"/>
      <c r="G91" s="113"/>
      <c r="H91" s="113"/>
      <c r="I91" s="114"/>
      <c r="J91" s="114"/>
      <c r="K91" s="115"/>
      <c r="L91" s="115"/>
      <c r="M91" s="119" t="str">
        <f t="shared" si="8"/>
        <v/>
      </c>
      <c r="N91" s="117" t="str">
        <f t="shared" si="9"/>
        <v/>
      </c>
      <c r="O91" s="116" t="str">
        <f t="shared" si="10"/>
        <v/>
      </c>
      <c r="P91" s="117" t="str">
        <f t="shared" si="11"/>
        <v/>
      </c>
      <c r="Q91" s="116" t="str">
        <f>IFERROR(INDEX($AC$3:$AC$202,MATCH(ROWS($Q$3:Q91),$AB$3:$AB$202,0),1),"")</f>
        <v/>
      </c>
      <c r="R91" s="116" t="str">
        <f>IFERROR(INDEX($AE$3:$AE$202,MATCH(ROWS($R$3:R91),$AB$3:$AB$202,0),1),"")</f>
        <v/>
      </c>
      <c r="S91" s="118"/>
      <c r="T91" s="118"/>
      <c r="U91" s="118"/>
      <c r="V91" s="118"/>
      <c r="W91" s="118"/>
      <c r="X91" s="29"/>
      <c r="Y91" s="29"/>
      <c r="Z91" s="29"/>
      <c r="AA91" s="122">
        <f>IFERROR(RANK(J91,einddatumlijst,1)+COUNTIF($J$3:J91,J91)-1,ROW()-COUNTA($J$3:J91)-2+COUNTA($J$3:$J$202))</f>
        <v>89</v>
      </c>
      <c r="AB91" s="123">
        <f>INDEX($A$3:$A$202,MATCH(ROWS($AB$3:$AB91),$AA$3:$AA$202,0),1)</f>
        <v>89</v>
      </c>
      <c r="AC91" s="122" t="str">
        <f>IFERROR(IF(1650-(SUMIF($AG$3:$AG91,MID($AG$3:$AG$202,1,LEN($AG$3:$AG$202)-4)&amp;" (?)",$AF$3:$AF$202)-$AF91)&gt;=1650,$AF91,IF(1650-(SUMIF($AG$3:$AG91,MID($AG$3:$AG$202,1,LEN($AG$3:$AG$202)-4)&amp;" (?)",$AF$3:$AF$202)-$AF91)&gt;=0,IF($AF91&lt;1650-(SUMIF($AG$3:$AG91,MID($AG$3:$AG$202,1,LEN($AG$3:$AG$202)-4)&amp;" (?)",$AF$3:$AF$202)-$AF91),$AF91,1650-(SUMIF($AG$3:$AG91,MID($AG$3:$AG$202,1,LEN($AG$3:$AG$202)-4)&amp;" (?)",$AF$3:$AF$202)-$AF91)),0)),"")</f>
        <v/>
      </c>
      <c r="AD91" s="123">
        <f>SUM($AC$3:$AC91)</f>
        <v>0</v>
      </c>
      <c r="AE91" s="123" t="str">
        <f>IFERROR(IF(AD91&lt;((COUNTIFS(Personeelslijst!$C$3:$C$202,"*",Personeelslijst!$C$3:$C$202,"&lt;&gt;*(?)")+COUNTIF(Personeelslijst!$C$3:$C$202,"*(1)"))*1.5*220),AC91,IF(AC91-(AD91-((COUNTIFS(Personeelslijst!$C$3:$C$202,"*",Personeelslijst!$C$3:$C$202,"&lt;&gt;*(?)")+COUNTIF(Personeelslijst!$C$3:$C$202,"*(1)"))*1.5*220))&gt;0,AC91-(AD91-((COUNTIFS(Personeelslijst!$C$3:$C$202,"*",Personeelslijst!$C$3:$C$202,"&lt;&gt;*(?)")+COUNTIF(Personeelslijst!$C$3:$C$202,"*(1)"))*1.5*220)),0)),"")</f>
        <v/>
      </c>
      <c r="AF91" s="123" t="str">
        <f>IFERROR(INDEX($M$3:$M$202,MATCH(ROWS($AB$3:$AB91),$AA$3:$AA$202,0),1)+INDEX($P$3:$P$202,MATCH(ROWS($AB$3:$AB91),$AA$3:$AA$202,0),1),"")</f>
        <v/>
      </c>
      <c r="AG91" s="123" t="str">
        <f>INDEX(Personeelslijst!$AA$3:$AA$202,MATCH(ROWS($AB$3:$AB91),$AA$3:$AA$202,0),1)</f>
        <v/>
      </c>
    </row>
    <row r="92" spans="1:33">
      <c r="A92" s="54">
        <f>Personeelslijst!A92</f>
        <v>90</v>
      </c>
      <c r="B92" s="109">
        <f>Personeelslijst!E92</f>
        <v>0</v>
      </c>
      <c r="C92" s="110">
        <f>Personeelslijst!C92</f>
        <v>0</v>
      </c>
      <c r="D92" s="104"/>
      <c r="E92" s="111"/>
      <c r="F92" s="112"/>
      <c r="G92" s="113"/>
      <c r="H92" s="113"/>
      <c r="I92" s="114"/>
      <c r="J92" s="114"/>
      <c r="K92" s="115"/>
      <c r="L92" s="115"/>
      <c r="M92" s="119" t="str">
        <f t="shared" si="8"/>
        <v/>
      </c>
      <c r="N92" s="117" t="str">
        <f t="shared" si="9"/>
        <v/>
      </c>
      <c r="O92" s="116" t="str">
        <f t="shared" si="10"/>
        <v/>
      </c>
      <c r="P92" s="117" t="str">
        <f t="shared" si="11"/>
        <v/>
      </c>
      <c r="Q92" s="116" t="str">
        <f>IFERROR(INDEX($AC$3:$AC$202,MATCH(ROWS($Q$3:Q92),$AB$3:$AB$202,0),1),"")</f>
        <v/>
      </c>
      <c r="R92" s="116" t="str">
        <f>IFERROR(INDEX($AE$3:$AE$202,MATCH(ROWS($R$3:R92),$AB$3:$AB$202,0),1),"")</f>
        <v/>
      </c>
      <c r="S92" s="118"/>
      <c r="T92" s="118"/>
      <c r="U92" s="118"/>
      <c r="V92" s="118"/>
      <c r="W92" s="118"/>
      <c r="X92" s="29"/>
      <c r="Y92" s="29"/>
      <c r="Z92" s="29"/>
      <c r="AA92" s="122">
        <f>IFERROR(RANK(J92,einddatumlijst,1)+COUNTIF($J$3:J92,J92)-1,ROW()-COUNTA($J$3:J92)-2+COUNTA($J$3:$J$202))</f>
        <v>90</v>
      </c>
      <c r="AB92" s="123">
        <f>INDEX($A$3:$A$202,MATCH(ROWS($AB$3:$AB92),$AA$3:$AA$202,0),1)</f>
        <v>90</v>
      </c>
      <c r="AC92" s="122" t="str">
        <f>IFERROR(IF(1650-(SUMIF($AG$3:$AG92,MID($AG$3:$AG$202,1,LEN($AG$3:$AG$202)-4)&amp;" (?)",$AF$3:$AF$202)-$AF92)&gt;=1650,$AF92,IF(1650-(SUMIF($AG$3:$AG92,MID($AG$3:$AG$202,1,LEN($AG$3:$AG$202)-4)&amp;" (?)",$AF$3:$AF$202)-$AF92)&gt;=0,IF($AF92&lt;1650-(SUMIF($AG$3:$AG92,MID($AG$3:$AG$202,1,LEN($AG$3:$AG$202)-4)&amp;" (?)",$AF$3:$AF$202)-$AF92),$AF92,1650-(SUMIF($AG$3:$AG92,MID($AG$3:$AG$202,1,LEN($AG$3:$AG$202)-4)&amp;" (?)",$AF$3:$AF$202)-$AF92)),0)),"")</f>
        <v/>
      </c>
      <c r="AD92" s="123">
        <f>SUM($AC$3:$AC92)</f>
        <v>0</v>
      </c>
      <c r="AE92" s="123" t="str">
        <f>IFERROR(IF(AD92&lt;((COUNTIFS(Personeelslijst!$C$3:$C$202,"*",Personeelslijst!$C$3:$C$202,"&lt;&gt;*(?)")+COUNTIF(Personeelslijst!$C$3:$C$202,"*(1)"))*1.5*220),AC92,IF(AC92-(AD92-((COUNTIFS(Personeelslijst!$C$3:$C$202,"*",Personeelslijst!$C$3:$C$202,"&lt;&gt;*(?)")+COUNTIF(Personeelslijst!$C$3:$C$202,"*(1)"))*1.5*220))&gt;0,AC92-(AD92-((COUNTIFS(Personeelslijst!$C$3:$C$202,"*",Personeelslijst!$C$3:$C$202,"&lt;&gt;*(?)")+COUNTIF(Personeelslijst!$C$3:$C$202,"*(1)"))*1.5*220)),0)),"")</f>
        <v/>
      </c>
      <c r="AF92" s="123" t="str">
        <f>IFERROR(INDEX($M$3:$M$202,MATCH(ROWS($AB$3:$AB92),$AA$3:$AA$202,0),1)+INDEX($P$3:$P$202,MATCH(ROWS($AB$3:$AB92),$AA$3:$AA$202,0),1),"")</f>
        <v/>
      </c>
      <c r="AG92" s="123" t="str">
        <f>INDEX(Personeelslijst!$AA$3:$AA$202,MATCH(ROWS($AB$3:$AB92),$AA$3:$AA$202,0),1)</f>
        <v/>
      </c>
    </row>
    <row r="93" spans="1:33">
      <c r="A93" s="54">
        <f>Personeelslijst!A93</f>
        <v>91</v>
      </c>
      <c r="B93" s="109">
        <f>Personeelslijst!E93</f>
        <v>0</v>
      </c>
      <c r="C93" s="110">
        <f>Personeelslijst!C93</f>
        <v>0</v>
      </c>
      <c r="D93" s="104"/>
      <c r="E93" s="111"/>
      <c r="F93" s="112"/>
      <c r="G93" s="113"/>
      <c r="H93" s="113"/>
      <c r="I93" s="114"/>
      <c r="J93" s="114"/>
      <c r="K93" s="115"/>
      <c r="L93" s="115"/>
      <c r="M93" s="119" t="str">
        <f t="shared" si="8"/>
        <v/>
      </c>
      <c r="N93" s="117" t="str">
        <f t="shared" si="9"/>
        <v/>
      </c>
      <c r="O93" s="116" t="str">
        <f t="shared" si="10"/>
        <v/>
      </c>
      <c r="P93" s="117" t="str">
        <f t="shared" si="11"/>
        <v/>
      </c>
      <c r="Q93" s="116" t="str">
        <f>IFERROR(INDEX($AC$3:$AC$202,MATCH(ROWS($Q$3:Q93),$AB$3:$AB$202,0),1),"")</f>
        <v/>
      </c>
      <c r="R93" s="116" t="str">
        <f>IFERROR(INDEX($AE$3:$AE$202,MATCH(ROWS($R$3:R93),$AB$3:$AB$202,0),1),"")</f>
        <v/>
      </c>
      <c r="S93" s="118"/>
      <c r="T93" s="118"/>
      <c r="U93" s="118"/>
      <c r="V93" s="118"/>
      <c r="W93" s="118"/>
      <c r="X93" s="29"/>
      <c r="Y93" s="29"/>
      <c r="Z93" s="29"/>
      <c r="AA93" s="122">
        <f>IFERROR(RANK(J93,einddatumlijst,1)+COUNTIF($J$3:J93,J93)-1,ROW()-COUNTA($J$3:J93)-2+COUNTA($J$3:$J$202))</f>
        <v>91</v>
      </c>
      <c r="AB93" s="123">
        <f>INDEX($A$3:$A$202,MATCH(ROWS($AB$3:$AB93),$AA$3:$AA$202,0),1)</f>
        <v>91</v>
      </c>
      <c r="AC93" s="122" t="str">
        <f>IFERROR(IF(1650-(SUMIF($AG$3:$AG93,MID($AG$3:$AG$202,1,LEN($AG$3:$AG$202)-4)&amp;" (?)",$AF$3:$AF$202)-$AF93)&gt;=1650,$AF93,IF(1650-(SUMIF($AG$3:$AG93,MID($AG$3:$AG$202,1,LEN($AG$3:$AG$202)-4)&amp;" (?)",$AF$3:$AF$202)-$AF93)&gt;=0,IF($AF93&lt;1650-(SUMIF($AG$3:$AG93,MID($AG$3:$AG$202,1,LEN($AG$3:$AG$202)-4)&amp;" (?)",$AF$3:$AF$202)-$AF93),$AF93,1650-(SUMIF($AG$3:$AG93,MID($AG$3:$AG$202,1,LEN($AG$3:$AG$202)-4)&amp;" (?)",$AF$3:$AF$202)-$AF93)),0)),"")</f>
        <v/>
      </c>
      <c r="AD93" s="123">
        <f>SUM($AC$3:$AC93)</f>
        <v>0</v>
      </c>
      <c r="AE93" s="123" t="str">
        <f>IFERROR(IF(AD93&lt;((COUNTIFS(Personeelslijst!$C$3:$C$202,"*",Personeelslijst!$C$3:$C$202,"&lt;&gt;*(?)")+COUNTIF(Personeelslijst!$C$3:$C$202,"*(1)"))*1.5*220),AC93,IF(AC93-(AD93-((COUNTIFS(Personeelslijst!$C$3:$C$202,"*",Personeelslijst!$C$3:$C$202,"&lt;&gt;*(?)")+COUNTIF(Personeelslijst!$C$3:$C$202,"*(1)"))*1.5*220))&gt;0,AC93-(AD93-((COUNTIFS(Personeelslijst!$C$3:$C$202,"*",Personeelslijst!$C$3:$C$202,"&lt;&gt;*(?)")+COUNTIF(Personeelslijst!$C$3:$C$202,"*(1)"))*1.5*220)),0)),"")</f>
        <v/>
      </c>
      <c r="AF93" s="123" t="str">
        <f>IFERROR(INDEX($M$3:$M$202,MATCH(ROWS($AB$3:$AB93),$AA$3:$AA$202,0),1)+INDEX($P$3:$P$202,MATCH(ROWS($AB$3:$AB93),$AA$3:$AA$202,0),1),"")</f>
        <v/>
      </c>
      <c r="AG93" s="123" t="str">
        <f>INDEX(Personeelslijst!$AA$3:$AA$202,MATCH(ROWS($AB$3:$AB93),$AA$3:$AA$202,0),1)</f>
        <v/>
      </c>
    </row>
    <row r="94" spans="1:33">
      <c r="A94" s="54">
        <f>Personeelslijst!A94</f>
        <v>92</v>
      </c>
      <c r="B94" s="109">
        <f>Personeelslijst!E94</f>
        <v>0</v>
      </c>
      <c r="C94" s="110">
        <f>Personeelslijst!C94</f>
        <v>0</v>
      </c>
      <c r="D94" s="104"/>
      <c r="E94" s="111"/>
      <c r="F94" s="112"/>
      <c r="G94" s="113"/>
      <c r="H94" s="113"/>
      <c r="I94" s="114"/>
      <c r="J94" s="114"/>
      <c r="K94" s="115"/>
      <c r="L94" s="115"/>
      <c r="M94" s="119" t="str">
        <f t="shared" si="8"/>
        <v/>
      </c>
      <c r="N94" s="117" t="str">
        <f t="shared" si="9"/>
        <v/>
      </c>
      <c r="O94" s="116" t="str">
        <f t="shared" si="10"/>
        <v/>
      </c>
      <c r="P94" s="117" t="str">
        <f t="shared" si="11"/>
        <v/>
      </c>
      <c r="Q94" s="116" t="str">
        <f>IFERROR(INDEX($AC$3:$AC$202,MATCH(ROWS($Q$3:Q94),$AB$3:$AB$202,0),1),"")</f>
        <v/>
      </c>
      <c r="R94" s="116" t="str">
        <f>IFERROR(INDEX($AE$3:$AE$202,MATCH(ROWS($R$3:R94),$AB$3:$AB$202,0),1),"")</f>
        <v/>
      </c>
      <c r="S94" s="118"/>
      <c r="T94" s="118"/>
      <c r="U94" s="118"/>
      <c r="V94" s="118"/>
      <c r="W94" s="118"/>
      <c r="X94" s="29"/>
      <c r="Y94" s="29"/>
      <c r="Z94" s="29"/>
      <c r="AA94" s="122">
        <f>IFERROR(RANK(J94,einddatumlijst,1)+COUNTIF($J$3:J94,J94)-1,ROW()-COUNTA($J$3:J94)-2+COUNTA($J$3:$J$202))</f>
        <v>92</v>
      </c>
      <c r="AB94" s="123">
        <f>INDEX($A$3:$A$202,MATCH(ROWS($AB$3:$AB94),$AA$3:$AA$202,0),1)</f>
        <v>92</v>
      </c>
      <c r="AC94" s="122" t="str">
        <f>IFERROR(IF(1650-(SUMIF($AG$3:$AG94,MID($AG$3:$AG$202,1,LEN($AG$3:$AG$202)-4)&amp;" (?)",$AF$3:$AF$202)-$AF94)&gt;=1650,$AF94,IF(1650-(SUMIF($AG$3:$AG94,MID($AG$3:$AG$202,1,LEN($AG$3:$AG$202)-4)&amp;" (?)",$AF$3:$AF$202)-$AF94)&gt;=0,IF($AF94&lt;1650-(SUMIF($AG$3:$AG94,MID($AG$3:$AG$202,1,LEN($AG$3:$AG$202)-4)&amp;" (?)",$AF$3:$AF$202)-$AF94),$AF94,1650-(SUMIF($AG$3:$AG94,MID($AG$3:$AG$202,1,LEN($AG$3:$AG$202)-4)&amp;" (?)",$AF$3:$AF$202)-$AF94)),0)),"")</f>
        <v/>
      </c>
      <c r="AD94" s="123">
        <f>SUM($AC$3:$AC94)</f>
        <v>0</v>
      </c>
      <c r="AE94" s="123" t="str">
        <f>IFERROR(IF(AD94&lt;((COUNTIFS(Personeelslijst!$C$3:$C$202,"*",Personeelslijst!$C$3:$C$202,"&lt;&gt;*(?)")+COUNTIF(Personeelslijst!$C$3:$C$202,"*(1)"))*1.5*220),AC94,IF(AC94-(AD94-((COUNTIFS(Personeelslijst!$C$3:$C$202,"*",Personeelslijst!$C$3:$C$202,"&lt;&gt;*(?)")+COUNTIF(Personeelslijst!$C$3:$C$202,"*(1)"))*1.5*220))&gt;0,AC94-(AD94-((COUNTIFS(Personeelslijst!$C$3:$C$202,"*",Personeelslijst!$C$3:$C$202,"&lt;&gt;*(?)")+COUNTIF(Personeelslijst!$C$3:$C$202,"*(1)"))*1.5*220)),0)),"")</f>
        <v/>
      </c>
      <c r="AF94" s="123" t="str">
        <f>IFERROR(INDEX($M$3:$M$202,MATCH(ROWS($AB$3:$AB94),$AA$3:$AA$202,0),1)+INDEX($P$3:$P$202,MATCH(ROWS($AB$3:$AB94),$AA$3:$AA$202,0),1),"")</f>
        <v/>
      </c>
      <c r="AG94" s="123" t="str">
        <f>INDEX(Personeelslijst!$AA$3:$AA$202,MATCH(ROWS($AB$3:$AB94),$AA$3:$AA$202,0),1)</f>
        <v/>
      </c>
    </row>
    <row r="95" spans="1:33">
      <c r="A95" s="54">
        <f>Personeelslijst!A95</f>
        <v>93</v>
      </c>
      <c r="B95" s="109">
        <f>Personeelslijst!E95</f>
        <v>0</v>
      </c>
      <c r="C95" s="110">
        <f>Personeelslijst!C95</f>
        <v>0</v>
      </c>
      <c r="D95" s="104"/>
      <c r="E95" s="111"/>
      <c r="F95" s="112"/>
      <c r="G95" s="113"/>
      <c r="H95" s="113"/>
      <c r="I95" s="114"/>
      <c r="J95" s="114"/>
      <c r="K95" s="115"/>
      <c r="L95" s="115"/>
      <c r="M95" s="119" t="str">
        <f t="shared" si="8"/>
        <v/>
      </c>
      <c r="N95" s="117" t="str">
        <f t="shared" si="9"/>
        <v/>
      </c>
      <c r="O95" s="116" t="str">
        <f t="shared" si="10"/>
        <v/>
      </c>
      <c r="P95" s="117" t="str">
        <f t="shared" si="11"/>
        <v/>
      </c>
      <c r="Q95" s="116" t="str">
        <f>IFERROR(INDEX($AC$3:$AC$202,MATCH(ROWS($Q$3:Q95),$AB$3:$AB$202,0),1),"")</f>
        <v/>
      </c>
      <c r="R95" s="116" t="str">
        <f>IFERROR(INDEX($AE$3:$AE$202,MATCH(ROWS($R$3:R95),$AB$3:$AB$202,0),1),"")</f>
        <v/>
      </c>
      <c r="S95" s="118"/>
      <c r="T95" s="118"/>
      <c r="U95" s="118"/>
      <c r="V95" s="118"/>
      <c r="W95" s="118"/>
      <c r="X95" s="29"/>
      <c r="Y95" s="29"/>
      <c r="Z95" s="29"/>
      <c r="AA95" s="122">
        <f>IFERROR(RANK(J95,einddatumlijst,1)+COUNTIF($J$3:J95,J95)-1,ROW()-COUNTA($J$3:J95)-2+COUNTA($J$3:$J$202))</f>
        <v>93</v>
      </c>
      <c r="AB95" s="123">
        <f>INDEX($A$3:$A$202,MATCH(ROWS($AB$3:$AB95),$AA$3:$AA$202,0),1)</f>
        <v>93</v>
      </c>
      <c r="AC95" s="122" t="str">
        <f>IFERROR(IF(1650-(SUMIF($AG$3:$AG95,MID($AG$3:$AG$202,1,LEN($AG$3:$AG$202)-4)&amp;" (?)",$AF$3:$AF$202)-$AF95)&gt;=1650,$AF95,IF(1650-(SUMIF($AG$3:$AG95,MID($AG$3:$AG$202,1,LEN($AG$3:$AG$202)-4)&amp;" (?)",$AF$3:$AF$202)-$AF95)&gt;=0,IF($AF95&lt;1650-(SUMIF($AG$3:$AG95,MID($AG$3:$AG$202,1,LEN($AG$3:$AG$202)-4)&amp;" (?)",$AF$3:$AF$202)-$AF95),$AF95,1650-(SUMIF($AG$3:$AG95,MID($AG$3:$AG$202,1,LEN($AG$3:$AG$202)-4)&amp;" (?)",$AF$3:$AF$202)-$AF95)),0)),"")</f>
        <v/>
      </c>
      <c r="AD95" s="123">
        <f>SUM($AC$3:$AC95)</f>
        <v>0</v>
      </c>
      <c r="AE95" s="123" t="str">
        <f>IFERROR(IF(AD95&lt;((COUNTIFS(Personeelslijst!$C$3:$C$202,"*",Personeelslijst!$C$3:$C$202,"&lt;&gt;*(?)")+COUNTIF(Personeelslijst!$C$3:$C$202,"*(1)"))*1.5*220),AC95,IF(AC95-(AD95-((COUNTIFS(Personeelslijst!$C$3:$C$202,"*",Personeelslijst!$C$3:$C$202,"&lt;&gt;*(?)")+COUNTIF(Personeelslijst!$C$3:$C$202,"*(1)"))*1.5*220))&gt;0,AC95-(AD95-((COUNTIFS(Personeelslijst!$C$3:$C$202,"*",Personeelslijst!$C$3:$C$202,"&lt;&gt;*(?)")+COUNTIF(Personeelslijst!$C$3:$C$202,"*(1)"))*1.5*220)),0)),"")</f>
        <v/>
      </c>
      <c r="AF95" s="123" t="str">
        <f>IFERROR(INDEX($M$3:$M$202,MATCH(ROWS($AB$3:$AB95),$AA$3:$AA$202,0),1)+INDEX($P$3:$P$202,MATCH(ROWS($AB$3:$AB95),$AA$3:$AA$202,0),1),"")</f>
        <v/>
      </c>
      <c r="AG95" s="123" t="str">
        <f>INDEX(Personeelslijst!$AA$3:$AA$202,MATCH(ROWS($AB$3:$AB95),$AA$3:$AA$202,0),1)</f>
        <v/>
      </c>
    </row>
    <row r="96" spans="1:33">
      <c r="A96" s="54">
        <f>Personeelslijst!A96</f>
        <v>94</v>
      </c>
      <c r="B96" s="109">
        <f>Personeelslijst!E96</f>
        <v>0</v>
      </c>
      <c r="C96" s="110">
        <f>Personeelslijst!C96</f>
        <v>0</v>
      </c>
      <c r="D96" s="104"/>
      <c r="E96" s="111"/>
      <c r="F96" s="112"/>
      <c r="G96" s="113"/>
      <c r="H96" s="113"/>
      <c r="I96" s="114"/>
      <c r="J96" s="114"/>
      <c r="K96" s="115"/>
      <c r="L96" s="115"/>
      <c r="M96" s="119" t="str">
        <f t="shared" si="8"/>
        <v/>
      </c>
      <c r="N96" s="117" t="str">
        <f t="shared" si="9"/>
        <v/>
      </c>
      <c r="O96" s="116" t="str">
        <f t="shared" si="10"/>
        <v/>
      </c>
      <c r="P96" s="117" t="str">
        <f t="shared" si="11"/>
        <v/>
      </c>
      <c r="Q96" s="116" t="str">
        <f>IFERROR(INDEX($AC$3:$AC$202,MATCH(ROWS($Q$3:Q96),$AB$3:$AB$202,0),1),"")</f>
        <v/>
      </c>
      <c r="R96" s="116" t="str">
        <f>IFERROR(INDEX($AE$3:$AE$202,MATCH(ROWS($R$3:R96),$AB$3:$AB$202,0),1),"")</f>
        <v/>
      </c>
      <c r="S96" s="118"/>
      <c r="T96" s="118"/>
      <c r="U96" s="118"/>
      <c r="V96" s="118"/>
      <c r="W96" s="118"/>
      <c r="X96" s="29"/>
      <c r="Y96" s="29"/>
      <c r="Z96" s="29"/>
      <c r="AA96" s="122">
        <f>IFERROR(RANK(J96,einddatumlijst,1)+COUNTIF($J$3:J96,J96)-1,ROW()-COUNTA($J$3:J96)-2+COUNTA($J$3:$J$202))</f>
        <v>94</v>
      </c>
      <c r="AB96" s="123">
        <f>INDEX($A$3:$A$202,MATCH(ROWS($AB$3:$AB96),$AA$3:$AA$202,0),1)</f>
        <v>94</v>
      </c>
      <c r="AC96" s="122" t="str">
        <f>IFERROR(IF(1650-(SUMIF($AG$3:$AG96,MID($AG$3:$AG$202,1,LEN($AG$3:$AG$202)-4)&amp;" (?)",$AF$3:$AF$202)-$AF96)&gt;=1650,$AF96,IF(1650-(SUMIF($AG$3:$AG96,MID($AG$3:$AG$202,1,LEN($AG$3:$AG$202)-4)&amp;" (?)",$AF$3:$AF$202)-$AF96)&gt;=0,IF($AF96&lt;1650-(SUMIF($AG$3:$AG96,MID($AG$3:$AG$202,1,LEN($AG$3:$AG$202)-4)&amp;" (?)",$AF$3:$AF$202)-$AF96),$AF96,1650-(SUMIF($AG$3:$AG96,MID($AG$3:$AG$202,1,LEN($AG$3:$AG$202)-4)&amp;" (?)",$AF$3:$AF$202)-$AF96)),0)),"")</f>
        <v/>
      </c>
      <c r="AD96" s="123">
        <f>SUM($AC$3:$AC96)</f>
        <v>0</v>
      </c>
      <c r="AE96" s="123" t="str">
        <f>IFERROR(IF(AD96&lt;((COUNTIFS(Personeelslijst!$C$3:$C$202,"*",Personeelslijst!$C$3:$C$202,"&lt;&gt;*(?)")+COUNTIF(Personeelslijst!$C$3:$C$202,"*(1)"))*1.5*220),AC96,IF(AC96-(AD96-((COUNTIFS(Personeelslijst!$C$3:$C$202,"*",Personeelslijst!$C$3:$C$202,"&lt;&gt;*(?)")+COUNTIF(Personeelslijst!$C$3:$C$202,"*(1)"))*1.5*220))&gt;0,AC96-(AD96-((COUNTIFS(Personeelslijst!$C$3:$C$202,"*",Personeelslijst!$C$3:$C$202,"&lt;&gt;*(?)")+COUNTIF(Personeelslijst!$C$3:$C$202,"*(1)"))*1.5*220)),0)),"")</f>
        <v/>
      </c>
      <c r="AF96" s="123" t="str">
        <f>IFERROR(INDEX($M$3:$M$202,MATCH(ROWS($AB$3:$AB96),$AA$3:$AA$202,0),1)+INDEX($P$3:$P$202,MATCH(ROWS($AB$3:$AB96),$AA$3:$AA$202,0),1),"")</f>
        <v/>
      </c>
      <c r="AG96" s="123" t="str">
        <f>INDEX(Personeelslijst!$AA$3:$AA$202,MATCH(ROWS($AB$3:$AB96),$AA$3:$AA$202,0),1)</f>
        <v/>
      </c>
    </row>
    <row r="97" spans="1:33">
      <c r="A97" s="54">
        <f>Personeelslijst!A97</f>
        <v>95</v>
      </c>
      <c r="B97" s="109">
        <f>Personeelslijst!E97</f>
        <v>0</v>
      </c>
      <c r="C97" s="110">
        <f>Personeelslijst!C97</f>
        <v>0</v>
      </c>
      <c r="D97" s="104"/>
      <c r="E97" s="111"/>
      <c r="F97" s="112"/>
      <c r="G97" s="113"/>
      <c r="H97" s="113"/>
      <c r="I97" s="114"/>
      <c r="J97" s="114"/>
      <c r="K97" s="115"/>
      <c r="L97" s="115"/>
      <c r="M97" s="119" t="str">
        <f t="shared" si="8"/>
        <v/>
      </c>
      <c r="N97" s="117" t="str">
        <f t="shared" si="9"/>
        <v/>
      </c>
      <c r="O97" s="116" t="str">
        <f t="shared" si="10"/>
        <v/>
      </c>
      <c r="P97" s="117" t="str">
        <f t="shared" si="11"/>
        <v/>
      </c>
      <c r="Q97" s="116" t="str">
        <f>IFERROR(INDEX($AC$3:$AC$202,MATCH(ROWS($Q$3:Q97),$AB$3:$AB$202,0),1),"")</f>
        <v/>
      </c>
      <c r="R97" s="116" t="str">
        <f>IFERROR(INDEX($AE$3:$AE$202,MATCH(ROWS($R$3:R97),$AB$3:$AB$202,0),1),"")</f>
        <v/>
      </c>
      <c r="S97" s="118"/>
      <c r="T97" s="118"/>
      <c r="U97" s="118"/>
      <c r="V97" s="118"/>
      <c r="W97" s="118"/>
      <c r="X97" s="29"/>
      <c r="Y97" s="29"/>
      <c r="Z97" s="29"/>
      <c r="AA97" s="122">
        <f>IFERROR(RANK(J97,einddatumlijst,1)+COUNTIF($J$3:J97,J97)-1,ROW()-COUNTA($J$3:J97)-2+COUNTA($J$3:$J$202))</f>
        <v>95</v>
      </c>
      <c r="AB97" s="123">
        <f>INDEX($A$3:$A$202,MATCH(ROWS($AB$3:$AB97),$AA$3:$AA$202,0),1)</f>
        <v>95</v>
      </c>
      <c r="AC97" s="122" t="str">
        <f>IFERROR(IF(1650-(SUMIF($AG$3:$AG97,MID($AG$3:$AG$202,1,LEN($AG$3:$AG$202)-4)&amp;" (?)",$AF$3:$AF$202)-$AF97)&gt;=1650,$AF97,IF(1650-(SUMIF($AG$3:$AG97,MID($AG$3:$AG$202,1,LEN($AG$3:$AG$202)-4)&amp;" (?)",$AF$3:$AF$202)-$AF97)&gt;=0,IF($AF97&lt;1650-(SUMIF($AG$3:$AG97,MID($AG$3:$AG$202,1,LEN($AG$3:$AG$202)-4)&amp;" (?)",$AF$3:$AF$202)-$AF97),$AF97,1650-(SUMIF($AG$3:$AG97,MID($AG$3:$AG$202,1,LEN($AG$3:$AG$202)-4)&amp;" (?)",$AF$3:$AF$202)-$AF97)),0)),"")</f>
        <v/>
      </c>
      <c r="AD97" s="123">
        <f>SUM($AC$3:$AC97)</f>
        <v>0</v>
      </c>
      <c r="AE97" s="123" t="str">
        <f>IFERROR(IF(AD97&lt;((COUNTIFS(Personeelslijst!$C$3:$C$202,"*",Personeelslijst!$C$3:$C$202,"&lt;&gt;*(?)")+COUNTIF(Personeelslijst!$C$3:$C$202,"*(1)"))*1.5*220),AC97,IF(AC97-(AD97-((COUNTIFS(Personeelslijst!$C$3:$C$202,"*",Personeelslijst!$C$3:$C$202,"&lt;&gt;*(?)")+COUNTIF(Personeelslijst!$C$3:$C$202,"*(1)"))*1.5*220))&gt;0,AC97-(AD97-((COUNTIFS(Personeelslijst!$C$3:$C$202,"*",Personeelslijst!$C$3:$C$202,"&lt;&gt;*(?)")+COUNTIF(Personeelslijst!$C$3:$C$202,"*(1)"))*1.5*220)),0)),"")</f>
        <v/>
      </c>
      <c r="AF97" s="123" t="str">
        <f>IFERROR(INDEX($M$3:$M$202,MATCH(ROWS($AB$3:$AB97),$AA$3:$AA$202,0),1)+INDEX($P$3:$P$202,MATCH(ROWS($AB$3:$AB97),$AA$3:$AA$202,0),1),"")</f>
        <v/>
      </c>
      <c r="AG97" s="123" t="str">
        <f>INDEX(Personeelslijst!$AA$3:$AA$202,MATCH(ROWS($AB$3:$AB97),$AA$3:$AA$202,0),1)</f>
        <v/>
      </c>
    </row>
    <row r="98" spans="1:33">
      <c r="A98" s="54">
        <f>Personeelslijst!A98</f>
        <v>96</v>
      </c>
      <c r="B98" s="109">
        <f>Personeelslijst!E98</f>
        <v>0</v>
      </c>
      <c r="C98" s="110">
        <f>Personeelslijst!C98</f>
        <v>0</v>
      </c>
      <c r="D98" s="104"/>
      <c r="E98" s="111"/>
      <c r="F98" s="112"/>
      <c r="G98" s="113"/>
      <c r="H98" s="113"/>
      <c r="I98" s="114"/>
      <c r="J98" s="114"/>
      <c r="K98" s="115"/>
      <c r="L98" s="115"/>
      <c r="M98" s="119" t="str">
        <f t="shared" si="8"/>
        <v/>
      </c>
      <c r="N98" s="117" t="str">
        <f t="shared" si="9"/>
        <v/>
      </c>
      <c r="O98" s="116" t="str">
        <f t="shared" si="10"/>
        <v/>
      </c>
      <c r="P98" s="117" t="str">
        <f t="shared" si="11"/>
        <v/>
      </c>
      <c r="Q98" s="116" t="str">
        <f>IFERROR(INDEX($AC$3:$AC$202,MATCH(ROWS($Q$3:Q98),$AB$3:$AB$202,0),1),"")</f>
        <v/>
      </c>
      <c r="R98" s="116" t="str">
        <f>IFERROR(INDEX($AE$3:$AE$202,MATCH(ROWS($R$3:R98),$AB$3:$AB$202,0),1),"")</f>
        <v/>
      </c>
      <c r="S98" s="118"/>
      <c r="T98" s="118"/>
      <c r="U98" s="118"/>
      <c r="V98" s="118"/>
      <c r="W98" s="118"/>
      <c r="X98" s="29"/>
      <c r="Y98" s="29"/>
      <c r="Z98" s="29"/>
      <c r="AA98" s="122">
        <f>IFERROR(RANK(J98,einddatumlijst,1)+COUNTIF($J$3:J98,J98)-1,ROW()-COUNTA($J$3:J98)-2+COUNTA($J$3:$J$202))</f>
        <v>96</v>
      </c>
      <c r="AB98" s="123">
        <f>INDEX($A$3:$A$202,MATCH(ROWS($AB$3:$AB98),$AA$3:$AA$202,0),1)</f>
        <v>96</v>
      </c>
      <c r="AC98" s="122" t="str">
        <f>IFERROR(IF(1650-(SUMIF($AG$3:$AG98,MID($AG$3:$AG$202,1,LEN($AG$3:$AG$202)-4)&amp;" (?)",$AF$3:$AF$202)-$AF98)&gt;=1650,$AF98,IF(1650-(SUMIF($AG$3:$AG98,MID($AG$3:$AG$202,1,LEN($AG$3:$AG$202)-4)&amp;" (?)",$AF$3:$AF$202)-$AF98)&gt;=0,IF($AF98&lt;1650-(SUMIF($AG$3:$AG98,MID($AG$3:$AG$202,1,LEN($AG$3:$AG$202)-4)&amp;" (?)",$AF$3:$AF$202)-$AF98),$AF98,1650-(SUMIF($AG$3:$AG98,MID($AG$3:$AG$202,1,LEN($AG$3:$AG$202)-4)&amp;" (?)",$AF$3:$AF$202)-$AF98)),0)),"")</f>
        <v/>
      </c>
      <c r="AD98" s="123">
        <f>SUM($AC$3:$AC98)</f>
        <v>0</v>
      </c>
      <c r="AE98" s="123" t="str">
        <f>IFERROR(IF(AD98&lt;((COUNTIFS(Personeelslijst!$C$3:$C$202,"*",Personeelslijst!$C$3:$C$202,"&lt;&gt;*(?)")+COUNTIF(Personeelslijst!$C$3:$C$202,"*(1)"))*1.5*220),AC98,IF(AC98-(AD98-((COUNTIFS(Personeelslijst!$C$3:$C$202,"*",Personeelslijst!$C$3:$C$202,"&lt;&gt;*(?)")+COUNTIF(Personeelslijst!$C$3:$C$202,"*(1)"))*1.5*220))&gt;0,AC98-(AD98-((COUNTIFS(Personeelslijst!$C$3:$C$202,"*",Personeelslijst!$C$3:$C$202,"&lt;&gt;*(?)")+COUNTIF(Personeelslijst!$C$3:$C$202,"*(1)"))*1.5*220)),0)),"")</f>
        <v/>
      </c>
      <c r="AF98" s="123" t="str">
        <f>IFERROR(INDEX($M$3:$M$202,MATCH(ROWS($AB$3:$AB98),$AA$3:$AA$202,0),1)+INDEX($P$3:$P$202,MATCH(ROWS($AB$3:$AB98),$AA$3:$AA$202,0),1),"")</f>
        <v/>
      </c>
      <c r="AG98" s="123" t="str">
        <f>INDEX(Personeelslijst!$AA$3:$AA$202,MATCH(ROWS($AB$3:$AB98),$AA$3:$AA$202,0),1)</f>
        <v/>
      </c>
    </row>
    <row r="99" spans="1:33">
      <c r="A99" s="54">
        <f>Personeelslijst!A99</f>
        <v>97</v>
      </c>
      <c r="B99" s="109">
        <f>Personeelslijst!E99</f>
        <v>0</v>
      </c>
      <c r="C99" s="110">
        <f>Personeelslijst!C99</f>
        <v>0</v>
      </c>
      <c r="D99" s="104"/>
      <c r="E99" s="111"/>
      <c r="F99" s="112"/>
      <c r="G99" s="113"/>
      <c r="H99" s="113"/>
      <c r="I99" s="114"/>
      <c r="J99" s="114"/>
      <c r="K99" s="115"/>
      <c r="L99" s="115"/>
      <c r="M99" s="119" t="str">
        <f t="shared" ref="M99:M130" si="12">IF(ISBLANK(G99),"",IF(G99&gt;=K99*71,IF(K99*71&lt;=1650,K99*71,1650),IF(G99&gt;=1650,1650,G99)))</f>
        <v/>
      </c>
      <c r="N99" s="117" t="str">
        <f t="shared" ref="N99:N130" si="13">IF(ISBLANK(G99),"",G99-M99)</f>
        <v/>
      </c>
      <c r="O99" s="116" t="str">
        <f t="shared" ref="O99:O130" si="14">IF(ISBLANK(G99),"",IF(L99*18&lt;1650,L99*18,1650))</f>
        <v/>
      </c>
      <c r="P99" s="117" t="str">
        <f t="shared" ref="P99:P130" si="15">IF(ISBLANK(G99),"",IF(M99+(L99*18)&lt;=1650,L99*18,1650-M99))</f>
        <v/>
      </c>
      <c r="Q99" s="116" t="str">
        <f>IFERROR(INDEX($AC$3:$AC$202,MATCH(ROWS($Q$3:Q99),$AB$3:$AB$202,0),1),"")</f>
        <v/>
      </c>
      <c r="R99" s="116" t="str">
        <f>IFERROR(INDEX($AE$3:$AE$202,MATCH(ROWS($R$3:R99),$AB$3:$AB$202,0),1),"")</f>
        <v/>
      </c>
      <c r="S99" s="118"/>
      <c r="T99" s="118"/>
      <c r="U99" s="118"/>
      <c r="V99" s="118"/>
      <c r="W99" s="118"/>
      <c r="X99" s="29"/>
      <c r="Y99" s="29"/>
      <c r="Z99" s="29"/>
      <c r="AA99" s="122">
        <f>IFERROR(RANK(J99,einddatumlijst,1)+COUNTIF($J$3:J99,J99)-1,ROW()-COUNTA($J$3:J99)-2+COUNTA($J$3:$J$202))</f>
        <v>97</v>
      </c>
      <c r="AB99" s="123">
        <f>INDEX($A$3:$A$202,MATCH(ROWS($AB$3:$AB99),$AA$3:$AA$202,0),1)</f>
        <v>97</v>
      </c>
      <c r="AC99" s="122" t="str">
        <f>IFERROR(IF(1650-(SUMIF($AG$3:$AG99,MID($AG$3:$AG$202,1,LEN($AG$3:$AG$202)-4)&amp;" (?)",$AF$3:$AF$202)-$AF99)&gt;=1650,$AF99,IF(1650-(SUMIF($AG$3:$AG99,MID($AG$3:$AG$202,1,LEN($AG$3:$AG$202)-4)&amp;" (?)",$AF$3:$AF$202)-$AF99)&gt;=0,IF($AF99&lt;1650-(SUMIF($AG$3:$AG99,MID($AG$3:$AG$202,1,LEN($AG$3:$AG$202)-4)&amp;" (?)",$AF$3:$AF$202)-$AF99),$AF99,1650-(SUMIF($AG$3:$AG99,MID($AG$3:$AG$202,1,LEN($AG$3:$AG$202)-4)&amp;" (?)",$AF$3:$AF$202)-$AF99)),0)),"")</f>
        <v/>
      </c>
      <c r="AD99" s="123">
        <f>SUM($AC$3:$AC99)</f>
        <v>0</v>
      </c>
      <c r="AE99" s="123" t="str">
        <f>IFERROR(IF(AD99&lt;((COUNTIFS(Personeelslijst!$C$3:$C$202,"*",Personeelslijst!$C$3:$C$202,"&lt;&gt;*(?)")+COUNTIF(Personeelslijst!$C$3:$C$202,"*(1)"))*1.5*220),AC99,IF(AC99-(AD99-((COUNTIFS(Personeelslijst!$C$3:$C$202,"*",Personeelslijst!$C$3:$C$202,"&lt;&gt;*(?)")+COUNTIF(Personeelslijst!$C$3:$C$202,"*(1)"))*1.5*220))&gt;0,AC99-(AD99-((COUNTIFS(Personeelslijst!$C$3:$C$202,"*",Personeelslijst!$C$3:$C$202,"&lt;&gt;*(?)")+COUNTIF(Personeelslijst!$C$3:$C$202,"*(1)"))*1.5*220)),0)),"")</f>
        <v/>
      </c>
      <c r="AF99" s="123" t="str">
        <f>IFERROR(INDEX($M$3:$M$202,MATCH(ROWS($AB$3:$AB99),$AA$3:$AA$202,0),1)+INDEX($P$3:$P$202,MATCH(ROWS($AB$3:$AB99),$AA$3:$AA$202,0),1),"")</f>
        <v/>
      </c>
      <c r="AG99" s="123" t="str">
        <f>INDEX(Personeelslijst!$AA$3:$AA$202,MATCH(ROWS($AB$3:$AB99),$AA$3:$AA$202,0),1)</f>
        <v/>
      </c>
    </row>
    <row r="100" spans="1:33">
      <c r="A100" s="54">
        <f>Personeelslijst!A100</f>
        <v>98</v>
      </c>
      <c r="B100" s="109">
        <f>Personeelslijst!E100</f>
        <v>0</v>
      </c>
      <c r="C100" s="110">
        <f>Personeelslijst!C100</f>
        <v>0</v>
      </c>
      <c r="D100" s="104"/>
      <c r="E100" s="111"/>
      <c r="F100" s="112"/>
      <c r="G100" s="113"/>
      <c r="H100" s="113"/>
      <c r="I100" s="114"/>
      <c r="J100" s="114"/>
      <c r="K100" s="115"/>
      <c r="L100" s="115"/>
      <c r="M100" s="119" t="str">
        <f t="shared" si="12"/>
        <v/>
      </c>
      <c r="N100" s="117" t="str">
        <f t="shared" si="13"/>
        <v/>
      </c>
      <c r="O100" s="116" t="str">
        <f t="shared" si="14"/>
        <v/>
      </c>
      <c r="P100" s="117" t="str">
        <f t="shared" si="15"/>
        <v/>
      </c>
      <c r="Q100" s="116" t="str">
        <f>IFERROR(INDEX($AC$3:$AC$202,MATCH(ROWS($Q$3:Q100),$AB$3:$AB$202,0),1),"")</f>
        <v/>
      </c>
      <c r="R100" s="116" t="str">
        <f>IFERROR(INDEX($AE$3:$AE$202,MATCH(ROWS($R$3:R100),$AB$3:$AB$202,0),1),"")</f>
        <v/>
      </c>
      <c r="S100" s="118"/>
      <c r="T100" s="118"/>
      <c r="U100" s="118"/>
      <c r="V100" s="118"/>
      <c r="W100" s="118"/>
      <c r="X100" s="29"/>
      <c r="Y100" s="29"/>
      <c r="Z100" s="29"/>
      <c r="AA100" s="122">
        <f>IFERROR(RANK(J100,einddatumlijst,1)+COUNTIF($J$3:J100,J100)-1,ROW()-COUNTA($J$3:J100)-2+COUNTA($J$3:$J$202))</f>
        <v>98</v>
      </c>
      <c r="AB100" s="123">
        <f>INDEX($A$3:$A$202,MATCH(ROWS($AB$3:$AB100),$AA$3:$AA$202,0),1)</f>
        <v>98</v>
      </c>
      <c r="AC100" s="122" t="str">
        <f>IFERROR(IF(1650-(SUMIF($AG$3:$AG100,MID($AG$3:$AG$202,1,LEN($AG$3:$AG$202)-4)&amp;" (?)",$AF$3:$AF$202)-$AF100)&gt;=1650,$AF100,IF(1650-(SUMIF($AG$3:$AG100,MID($AG$3:$AG$202,1,LEN($AG$3:$AG$202)-4)&amp;" (?)",$AF$3:$AF$202)-$AF100)&gt;=0,IF($AF100&lt;1650-(SUMIF($AG$3:$AG100,MID($AG$3:$AG$202,1,LEN($AG$3:$AG$202)-4)&amp;" (?)",$AF$3:$AF$202)-$AF100),$AF100,1650-(SUMIF($AG$3:$AG100,MID($AG$3:$AG$202,1,LEN($AG$3:$AG$202)-4)&amp;" (?)",$AF$3:$AF$202)-$AF100)),0)),"")</f>
        <v/>
      </c>
      <c r="AD100" s="123">
        <f>SUM($AC$3:$AC100)</f>
        <v>0</v>
      </c>
      <c r="AE100" s="123" t="str">
        <f>IFERROR(IF(AD100&lt;((COUNTIFS(Personeelslijst!$C$3:$C$202,"*",Personeelslijst!$C$3:$C$202,"&lt;&gt;*(?)")+COUNTIF(Personeelslijst!$C$3:$C$202,"*(1)"))*1.5*220),AC100,IF(AC100-(AD100-((COUNTIFS(Personeelslijst!$C$3:$C$202,"*",Personeelslijst!$C$3:$C$202,"&lt;&gt;*(?)")+COUNTIF(Personeelslijst!$C$3:$C$202,"*(1)"))*1.5*220))&gt;0,AC100-(AD100-((COUNTIFS(Personeelslijst!$C$3:$C$202,"*",Personeelslijst!$C$3:$C$202,"&lt;&gt;*(?)")+COUNTIF(Personeelslijst!$C$3:$C$202,"*(1)"))*1.5*220)),0)),"")</f>
        <v/>
      </c>
      <c r="AF100" s="123" t="str">
        <f>IFERROR(INDEX($M$3:$M$202,MATCH(ROWS($AB$3:$AB100),$AA$3:$AA$202,0),1)+INDEX($P$3:$P$202,MATCH(ROWS($AB$3:$AB100),$AA$3:$AA$202,0),1),"")</f>
        <v/>
      </c>
      <c r="AG100" s="123" t="str">
        <f>INDEX(Personeelslijst!$AA$3:$AA$202,MATCH(ROWS($AB$3:$AB100),$AA$3:$AA$202,0),1)</f>
        <v/>
      </c>
    </row>
    <row r="101" spans="1:33">
      <c r="A101" s="54">
        <f>Personeelslijst!A101</f>
        <v>99</v>
      </c>
      <c r="B101" s="109">
        <f>Personeelslijst!E101</f>
        <v>0</v>
      </c>
      <c r="C101" s="110">
        <f>Personeelslijst!C101</f>
        <v>0</v>
      </c>
      <c r="D101" s="104"/>
      <c r="E101" s="111"/>
      <c r="F101" s="112"/>
      <c r="G101" s="113"/>
      <c r="H101" s="113"/>
      <c r="I101" s="114"/>
      <c r="J101" s="114"/>
      <c r="K101" s="115"/>
      <c r="L101" s="115"/>
      <c r="M101" s="119" t="str">
        <f t="shared" si="12"/>
        <v/>
      </c>
      <c r="N101" s="117" t="str">
        <f t="shared" si="13"/>
        <v/>
      </c>
      <c r="O101" s="116" t="str">
        <f t="shared" si="14"/>
        <v/>
      </c>
      <c r="P101" s="117" t="str">
        <f t="shared" si="15"/>
        <v/>
      </c>
      <c r="Q101" s="116" t="str">
        <f>IFERROR(INDEX($AC$3:$AC$202,MATCH(ROWS($Q$3:Q101),$AB$3:$AB$202,0),1),"")</f>
        <v/>
      </c>
      <c r="R101" s="116" t="str">
        <f>IFERROR(INDEX($AE$3:$AE$202,MATCH(ROWS($R$3:R101),$AB$3:$AB$202,0),1),"")</f>
        <v/>
      </c>
      <c r="S101" s="118"/>
      <c r="T101" s="118"/>
      <c r="U101" s="118"/>
      <c r="V101" s="118"/>
      <c r="W101" s="118"/>
      <c r="X101" s="29"/>
      <c r="Y101" s="29"/>
      <c r="Z101" s="29"/>
      <c r="AA101" s="122">
        <f>IFERROR(RANK(J101,einddatumlijst,1)+COUNTIF($J$3:J101,J101)-1,ROW()-COUNTA($J$3:J101)-2+COUNTA($J$3:$J$202))</f>
        <v>99</v>
      </c>
      <c r="AB101" s="123">
        <f>INDEX($A$3:$A$202,MATCH(ROWS($AB$3:$AB101),$AA$3:$AA$202,0),1)</f>
        <v>99</v>
      </c>
      <c r="AC101" s="122" t="str">
        <f>IFERROR(IF(1650-(SUMIF($AG$3:$AG101,MID($AG$3:$AG$202,1,LEN($AG$3:$AG$202)-4)&amp;" (?)",$AF$3:$AF$202)-$AF101)&gt;=1650,$AF101,IF(1650-(SUMIF($AG$3:$AG101,MID($AG$3:$AG$202,1,LEN($AG$3:$AG$202)-4)&amp;" (?)",$AF$3:$AF$202)-$AF101)&gt;=0,IF($AF101&lt;1650-(SUMIF($AG$3:$AG101,MID($AG$3:$AG$202,1,LEN($AG$3:$AG$202)-4)&amp;" (?)",$AF$3:$AF$202)-$AF101),$AF101,1650-(SUMIF($AG$3:$AG101,MID($AG$3:$AG$202,1,LEN($AG$3:$AG$202)-4)&amp;" (?)",$AF$3:$AF$202)-$AF101)),0)),"")</f>
        <v/>
      </c>
      <c r="AD101" s="123">
        <f>SUM($AC$3:$AC101)</f>
        <v>0</v>
      </c>
      <c r="AE101" s="123" t="str">
        <f>IFERROR(IF(AD101&lt;((COUNTIFS(Personeelslijst!$C$3:$C$202,"*",Personeelslijst!$C$3:$C$202,"&lt;&gt;*(?)")+COUNTIF(Personeelslijst!$C$3:$C$202,"*(1)"))*1.5*220),AC101,IF(AC101-(AD101-((COUNTIFS(Personeelslijst!$C$3:$C$202,"*",Personeelslijst!$C$3:$C$202,"&lt;&gt;*(?)")+COUNTIF(Personeelslijst!$C$3:$C$202,"*(1)"))*1.5*220))&gt;0,AC101-(AD101-((COUNTIFS(Personeelslijst!$C$3:$C$202,"*",Personeelslijst!$C$3:$C$202,"&lt;&gt;*(?)")+COUNTIF(Personeelslijst!$C$3:$C$202,"*(1)"))*1.5*220)),0)),"")</f>
        <v/>
      </c>
      <c r="AF101" s="123" t="str">
        <f>IFERROR(INDEX($M$3:$M$202,MATCH(ROWS($AB$3:$AB101),$AA$3:$AA$202,0),1)+INDEX($P$3:$P$202,MATCH(ROWS($AB$3:$AB101),$AA$3:$AA$202,0),1),"")</f>
        <v/>
      </c>
      <c r="AG101" s="123" t="str">
        <f>INDEX(Personeelslijst!$AA$3:$AA$202,MATCH(ROWS($AB$3:$AB101),$AA$3:$AA$202,0),1)</f>
        <v/>
      </c>
    </row>
    <row r="102" spans="1:33">
      <c r="A102" s="54">
        <f>Personeelslijst!A102</f>
        <v>100</v>
      </c>
      <c r="B102" s="109">
        <f>Personeelslijst!E102</f>
        <v>0</v>
      </c>
      <c r="C102" s="110">
        <f>Personeelslijst!C102</f>
        <v>0</v>
      </c>
      <c r="D102" s="104"/>
      <c r="E102" s="111"/>
      <c r="F102" s="112"/>
      <c r="G102" s="113"/>
      <c r="H102" s="113"/>
      <c r="I102" s="114"/>
      <c r="J102" s="114"/>
      <c r="K102" s="115"/>
      <c r="L102" s="115"/>
      <c r="M102" s="119" t="str">
        <f t="shared" si="12"/>
        <v/>
      </c>
      <c r="N102" s="117" t="str">
        <f t="shared" si="13"/>
        <v/>
      </c>
      <c r="O102" s="116" t="str">
        <f t="shared" si="14"/>
        <v/>
      </c>
      <c r="P102" s="117" t="str">
        <f t="shared" si="15"/>
        <v/>
      </c>
      <c r="Q102" s="116" t="str">
        <f>IFERROR(INDEX($AC$3:$AC$202,MATCH(ROWS($Q$3:Q102),$AB$3:$AB$202,0),1),"")</f>
        <v/>
      </c>
      <c r="R102" s="116" t="str">
        <f>IFERROR(INDEX($AE$3:$AE$202,MATCH(ROWS($R$3:R102),$AB$3:$AB$202,0),1),"")</f>
        <v/>
      </c>
      <c r="S102" s="118"/>
      <c r="T102" s="118"/>
      <c r="U102" s="118"/>
      <c r="V102" s="118"/>
      <c r="W102" s="118"/>
      <c r="X102" s="29"/>
      <c r="Y102" s="29"/>
      <c r="Z102" s="29"/>
      <c r="AA102" s="122">
        <f>IFERROR(RANK(J102,einddatumlijst,1)+COUNTIF($J$3:J102,J102)-1,ROW()-COUNTA($J$3:J102)-2+COUNTA($J$3:$J$202))</f>
        <v>100</v>
      </c>
      <c r="AB102" s="123">
        <f>INDEX($A$3:$A$202,MATCH(ROWS($AB$3:$AB102),$AA$3:$AA$202,0),1)</f>
        <v>100</v>
      </c>
      <c r="AC102" s="122" t="str">
        <f>IFERROR(IF(1650-(SUMIF($AG$3:$AG102,MID($AG$3:$AG$202,1,LEN($AG$3:$AG$202)-4)&amp;" (?)",$AF$3:$AF$202)-$AF102)&gt;=1650,$AF102,IF(1650-(SUMIF($AG$3:$AG102,MID($AG$3:$AG$202,1,LEN($AG$3:$AG$202)-4)&amp;" (?)",$AF$3:$AF$202)-$AF102)&gt;=0,IF($AF102&lt;1650-(SUMIF($AG$3:$AG102,MID($AG$3:$AG$202,1,LEN($AG$3:$AG$202)-4)&amp;" (?)",$AF$3:$AF$202)-$AF102),$AF102,1650-(SUMIF($AG$3:$AG102,MID($AG$3:$AG$202,1,LEN($AG$3:$AG$202)-4)&amp;" (?)",$AF$3:$AF$202)-$AF102)),0)),"")</f>
        <v/>
      </c>
      <c r="AD102" s="123">
        <f>SUM($AC$3:$AC102)</f>
        <v>0</v>
      </c>
      <c r="AE102" s="123" t="str">
        <f>IFERROR(IF(AD102&lt;((COUNTIFS(Personeelslijst!$C$3:$C$202,"*",Personeelslijst!$C$3:$C$202,"&lt;&gt;*(?)")+COUNTIF(Personeelslijst!$C$3:$C$202,"*(1)"))*1.5*220),AC102,IF(AC102-(AD102-((COUNTIFS(Personeelslijst!$C$3:$C$202,"*",Personeelslijst!$C$3:$C$202,"&lt;&gt;*(?)")+COUNTIF(Personeelslijst!$C$3:$C$202,"*(1)"))*1.5*220))&gt;0,AC102-(AD102-((COUNTIFS(Personeelslijst!$C$3:$C$202,"*",Personeelslijst!$C$3:$C$202,"&lt;&gt;*(?)")+COUNTIF(Personeelslijst!$C$3:$C$202,"*(1)"))*1.5*220)),0)),"")</f>
        <v/>
      </c>
      <c r="AF102" s="123" t="str">
        <f>IFERROR(INDEX($M$3:$M$202,MATCH(ROWS($AB$3:$AB102),$AA$3:$AA$202,0),1)+INDEX($P$3:$P$202,MATCH(ROWS($AB$3:$AB102),$AA$3:$AA$202,0),1),"")</f>
        <v/>
      </c>
      <c r="AG102" s="123" t="str">
        <f>INDEX(Personeelslijst!$AA$3:$AA$202,MATCH(ROWS($AB$3:$AB102),$AA$3:$AA$202,0),1)</f>
        <v/>
      </c>
    </row>
    <row r="103" spans="1:33">
      <c r="A103" s="54">
        <f>Personeelslijst!A103</f>
        <v>101</v>
      </c>
      <c r="B103" s="109">
        <f>Personeelslijst!E103</f>
        <v>0</v>
      </c>
      <c r="C103" s="110">
        <f>Personeelslijst!C103</f>
        <v>0</v>
      </c>
      <c r="D103" s="104"/>
      <c r="E103" s="111"/>
      <c r="F103" s="112"/>
      <c r="G103" s="113"/>
      <c r="H103" s="113"/>
      <c r="I103" s="114"/>
      <c r="J103" s="114"/>
      <c r="K103" s="115"/>
      <c r="L103" s="115"/>
      <c r="M103" s="119" t="str">
        <f t="shared" si="12"/>
        <v/>
      </c>
      <c r="N103" s="117" t="str">
        <f t="shared" si="13"/>
        <v/>
      </c>
      <c r="O103" s="116" t="str">
        <f t="shared" si="14"/>
        <v/>
      </c>
      <c r="P103" s="117" t="str">
        <f t="shared" si="15"/>
        <v/>
      </c>
      <c r="Q103" s="116" t="str">
        <f>IFERROR(INDEX($AC$3:$AC$202,MATCH(ROWS($Q$3:Q103),$AB$3:$AB$202,0),1),"")</f>
        <v/>
      </c>
      <c r="R103" s="116" t="str">
        <f>IFERROR(INDEX($AE$3:$AE$202,MATCH(ROWS($R$3:R103),$AB$3:$AB$202,0),1),"")</f>
        <v/>
      </c>
      <c r="S103" s="118"/>
      <c r="T103" s="118"/>
      <c r="U103" s="118"/>
      <c r="V103" s="118"/>
      <c r="W103" s="118"/>
      <c r="X103" s="29"/>
      <c r="Y103" s="29"/>
      <c r="Z103" s="29"/>
      <c r="AA103" s="122">
        <f>IFERROR(RANK(J103,einddatumlijst,1)+COUNTIF($J$3:J103,J103)-1,ROW()-COUNTA($J$3:J103)-2+COUNTA($J$3:$J$202))</f>
        <v>101</v>
      </c>
      <c r="AB103" s="123">
        <f>INDEX($A$3:$A$202,MATCH(ROWS($AB$3:$AB103),$AA$3:$AA$202,0),1)</f>
        <v>101</v>
      </c>
      <c r="AC103" s="122" t="str">
        <f>IFERROR(IF(1650-(SUMIF($AG$3:$AG103,MID($AG$3:$AG$202,1,LEN($AG$3:$AG$202)-4)&amp;" (?)",$AF$3:$AF$202)-$AF103)&gt;=1650,$AF103,IF(1650-(SUMIF($AG$3:$AG103,MID($AG$3:$AG$202,1,LEN($AG$3:$AG$202)-4)&amp;" (?)",$AF$3:$AF$202)-$AF103)&gt;=0,IF($AF103&lt;1650-(SUMIF($AG$3:$AG103,MID($AG$3:$AG$202,1,LEN($AG$3:$AG$202)-4)&amp;" (?)",$AF$3:$AF$202)-$AF103),$AF103,1650-(SUMIF($AG$3:$AG103,MID($AG$3:$AG$202,1,LEN($AG$3:$AG$202)-4)&amp;" (?)",$AF$3:$AF$202)-$AF103)),0)),"")</f>
        <v/>
      </c>
      <c r="AD103" s="123">
        <f>SUM($AC$3:$AC103)</f>
        <v>0</v>
      </c>
      <c r="AE103" s="123" t="str">
        <f>IFERROR(IF(AD103&lt;((COUNTIFS(Personeelslijst!$C$3:$C$202,"*",Personeelslijst!$C$3:$C$202,"&lt;&gt;*(?)")+COUNTIF(Personeelslijst!$C$3:$C$202,"*(1)"))*1.5*220),AC103,IF(AC103-(AD103-((COUNTIFS(Personeelslijst!$C$3:$C$202,"*",Personeelslijst!$C$3:$C$202,"&lt;&gt;*(?)")+COUNTIF(Personeelslijst!$C$3:$C$202,"*(1)"))*1.5*220))&gt;0,AC103-(AD103-((COUNTIFS(Personeelslijst!$C$3:$C$202,"*",Personeelslijst!$C$3:$C$202,"&lt;&gt;*(?)")+COUNTIF(Personeelslijst!$C$3:$C$202,"*(1)"))*1.5*220)),0)),"")</f>
        <v/>
      </c>
      <c r="AF103" s="123" t="str">
        <f>IFERROR(INDEX($M$3:$M$202,MATCH(ROWS($AB$3:$AB103),$AA$3:$AA$202,0),1)+INDEX($P$3:$P$202,MATCH(ROWS($AB$3:$AB103),$AA$3:$AA$202,0),1),"")</f>
        <v/>
      </c>
      <c r="AG103" s="123" t="str">
        <f>INDEX(Personeelslijst!$AA$3:$AA$202,MATCH(ROWS($AB$3:$AB103),$AA$3:$AA$202,0),1)</f>
        <v/>
      </c>
    </row>
    <row r="104" spans="1:33">
      <c r="A104" s="54">
        <f>Personeelslijst!A104</f>
        <v>102</v>
      </c>
      <c r="B104" s="109">
        <f>Personeelslijst!E104</f>
        <v>0</v>
      </c>
      <c r="C104" s="110">
        <f>Personeelslijst!C104</f>
        <v>0</v>
      </c>
      <c r="D104" s="104"/>
      <c r="E104" s="111"/>
      <c r="F104" s="112"/>
      <c r="G104" s="113"/>
      <c r="H104" s="113"/>
      <c r="I104" s="114"/>
      <c r="J104" s="114"/>
      <c r="K104" s="115"/>
      <c r="L104" s="115"/>
      <c r="M104" s="119" t="str">
        <f t="shared" si="12"/>
        <v/>
      </c>
      <c r="N104" s="117" t="str">
        <f t="shared" si="13"/>
        <v/>
      </c>
      <c r="O104" s="116" t="str">
        <f t="shared" si="14"/>
        <v/>
      </c>
      <c r="P104" s="117" t="str">
        <f t="shared" si="15"/>
        <v/>
      </c>
      <c r="Q104" s="116" t="str">
        <f>IFERROR(INDEX($AC$3:$AC$202,MATCH(ROWS($Q$3:Q104),$AB$3:$AB$202,0),1),"")</f>
        <v/>
      </c>
      <c r="R104" s="116" t="str">
        <f>IFERROR(INDEX($AE$3:$AE$202,MATCH(ROWS($R$3:R104),$AB$3:$AB$202,0),1),"")</f>
        <v/>
      </c>
      <c r="S104" s="118"/>
      <c r="T104" s="118"/>
      <c r="U104" s="118"/>
      <c r="V104" s="118"/>
      <c r="W104" s="118"/>
      <c r="X104" s="29"/>
      <c r="Y104" s="29"/>
      <c r="Z104" s="29"/>
      <c r="AA104" s="122">
        <f>IFERROR(RANK(J104,einddatumlijst,1)+COUNTIF($J$3:J104,J104)-1,ROW()-COUNTA($J$3:J104)-2+COUNTA($J$3:$J$202))</f>
        <v>102</v>
      </c>
      <c r="AB104" s="123">
        <f>INDEX($A$3:$A$202,MATCH(ROWS($AB$3:$AB104),$AA$3:$AA$202,0),1)</f>
        <v>102</v>
      </c>
      <c r="AC104" s="122" t="str">
        <f>IFERROR(IF(1650-(SUMIF($AG$3:$AG104,MID($AG$3:$AG$202,1,LEN($AG$3:$AG$202)-4)&amp;" (?)",$AF$3:$AF$202)-$AF104)&gt;=1650,$AF104,IF(1650-(SUMIF($AG$3:$AG104,MID($AG$3:$AG$202,1,LEN($AG$3:$AG$202)-4)&amp;" (?)",$AF$3:$AF$202)-$AF104)&gt;=0,IF($AF104&lt;1650-(SUMIF($AG$3:$AG104,MID($AG$3:$AG$202,1,LEN($AG$3:$AG$202)-4)&amp;" (?)",$AF$3:$AF$202)-$AF104),$AF104,1650-(SUMIF($AG$3:$AG104,MID($AG$3:$AG$202,1,LEN($AG$3:$AG$202)-4)&amp;" (?)",$AF$3:$AF$202)-$AF104)),0)),"")</f>
        <v/>
      </c>
      <c r="AD104" s="123">
        <f>SUM($AC$3:$AC104)</f>
        <v>0</v>
      </c>
      <c r="AE104" s="123" t="str">
        <f>IFERROR(IF(AD104&lt;((COUNTIFS(Personeelslijst!$C$3:$C$202,"*",Personeelslijst!$C$3:$C$202,"&lt;&gt;*(?)")+COUNTIF(Personeelslijst!$C$3:$C$202,"*(1)"))*1.5*220),AC104,IF(AC104-(AD104-((COUNTIFS(Personeelslijst!$C$3:$C$202,"*",Personeelslijst!$C$3:$C$202,"&lt;&gt;*(?)")+COUNTIF(Personeelslijst!$C$3:$C$202,"*(1)"))*1.5*220))&gt;0,AC104-(AD104-((COUNTIFS(Personeelslijst!$C$3:$C$202,"*",Personeelslijst!$C$3:$C$202,"&lt;&gt;*(?)")+COUNTIF(Personeelslijst!$C$3:$C$202,"*(1)"))*1.5*220)),0)),"")</f>
        <v/>
      </c>
      <c r="AF104" s="123" t="str">
        <f>IFERROR(INDEX($M$3:$M$202,MATCH(ROWS($AB$3:$AB104),$AA$3:$AA$202,0),1)+INDEX($P$3:$P$202,MATCH(ROWS($AB$3:$AB104),$AA$3:$AA$202,0),1),"")</f>
        <v/>
      </c>
      <c r="AG104" s="123" t="str">
        <f>INDEX(Personeelslijst!$AA$3:$AA$202,MATCH(ROWS($AB$3:$AB104),$AA$3:$AA$202,0),1)</f>
        <v/>
      </c>
    </row>
    <row r="105" spans="1:33">
      <c r="A105" s="54">
        <f>Personeelslijst!A105</f>
        <v>103</v>
      </c>
      <c r="B105" s="109">
        <f>Personeelslijst!E105</f>
        <v>0</v>
      </c>
      <c r="C105" s="110">
        <f>Personeelslijst!C105</f>
        <v>0</v>
      </c>
      <c r="D105" s="104"/>
      <c r="E105" s="111"/>
      <c r="F105" s="112"/>
      <c r="G105" s="113"/>
      <c r="H105" s="113"/>
      <c r="I105" s="114"/>
      <c r="J105" s="114"/>
      <c r="K105" s="115"/>
      <c r="L105" s="115"/>
      <c r="M105" s="119" t="str">
        <f t="shared" si="12"/>
        <v/>
      </c>
      <c r="N105" s="117" t="str">
        <f t="shared" si="13"/>
        <v/>
      </c>
      <c r="O105" s="116" t="str">
        <f t="shared" si="14"/>
        <v/>
      </c>
      <c r="P105" s="117" t="str">
        <f t="shared" si="15"/>
        <v/>
      </c>
      <c r="Q105" s="116" t="str">
        <f>IFERROR(INDEX($AC$3:$AC$202,MATCH(ROWS($Q$3:Q105),$AB$3:$AB$202,0),1),"")</f>
        <v/>
      </c>
      <c r="R105" s="116" t="str">
        <f>IFERROR(INDEX($AE$3:$AE$202,MATCH(ROWS($R$3:R105),$AB$3:$AB$202,0),1),"")</f>
        <v/>
      </c>
      <c r="S105" s="118"/>
      <c r="T105" s="118"/>
      <c r="U105" s="118"/>
      <c r="V105" s="118"/>
      <c r="W105" s="118"/>
      <c r="X105" s="29"/>
      <c r="Y105" s="29"/>
      <c r="Z105" s="29"/>
      <c r="AA105" s="122">
        <f>IFERROR(RANK(J105,einddatumlijst,1)+COUNTIF($J$3:J105,J105)-1,ROW()-COUNTA($J$3:J105)-2+COUNTA($J$3:$J$202))</f>
        <v>103</v>
      </c>
      <c r="AB105" s="123">
        <f>INDEX($A$3:$A$202,MATCH(ROWS($AB$3:$AB105),$AA$3:$AA$202,0),1)</f>
        <v>103</v>
      </c>
      <c r="AC105" s="122" t="str">
        <f>IFERROR(IF(1650-(SUMIF($AG$3:$AG105,MID($AG$3:$AG$202,1,LEN($AG$3:$AG$202)-4)&amp;" (?)",$AF$3:$AF$202)-$AF105)&gt;=1650,$AF105,IF(1650-(SUMIF($AG$3:$AG105,MID($AG$3:$AG$202,1,LEN($AG$3:$AG$202)-4)&amp;" (?)",$AF$3:$AF$202)-$AF105)&gt;=0,IF($AF105&lt;1650-(SUMIF($AG$3:$AG105,MID($AG$3:$AG$202,1,LEN($AG$3:$AG$202)-4)&amp;" (?)",$AF$3:$AF$202)-$AF105),$AF105,1650-(SUMIF($AG$3:$AG105,MID($AG$3:$AG$202,1,LEN($AG$3:$AG$202)-4)&amp;" (?)",$AF$3:$AF$202)-$AF105)),0)),"")</f>
        <v/>
      </c>
      <c r="AD105" s="123">
        <f>SUM($AC$3:$AC105)</f>
        <v>0</v>
      </c>
      <c r="AE105" s="123" t="str">
        <f>IFERROR(IF(AD105&lt;((COUNTIFS(Personeelslijst!$C$3:$C$202,"*",Personeelslijst!$C$3:$C$202,"&lt;&gt;*(?)")+COUNTIF(Personeelslijst!$C$3:$C$202,"*(1)"))*1.5*220),AC105,IF(AC105-(AD105-((COUNTIFS(Personeelslijst!$C$3:$C$202,"*",Personeelslijst!$C$3:$C$202,"&lt;&gt;*(?)")+COUNTIF(Personeelslijst!$C$3:$C$202,"*(1)"))*1.5*220))&gt;0,AC105-(AD105-((COUNTIFS(Personeelslijst!$C$3:$C$202,"*",Personeelslijst!$C$3:$C$202,"&lt;&gt;*(?)")+COUNTIF(Personeelslijst!$C$3:$C$202,"*(1)"))*1.5*220)),0)),"")</f>
        <v/>
      </c>
      <c r="AF105" s="123" t="str">
        <f>IFERROR(INDEX($M$3:$M$202,MATCH(ROWS($AB$3:$AB105),$AA$3:$AA$202,0),1)+INDEX($P$3:$P$202,MATCH(ROWS($AB$3:$AB105),$AA$3:$AA$202,0),1),"")</f>
        <v/>
      </c>
      <c r="AG105" s="123" t="str">
        <f>INDEX(Personeelslijst!$AA$3:$AA$202,MATCH(ROWS($AB$3:$AB105),$AA$3:$AA$202,0),1)</f>
        <v/>
      </c>
    </row>
    <row r="106" spans="1:33">
      <c r="A106" s="54">
        <f>Personeelslijst!A106</f>
        <v>104</v>
      </c>
      <c r="B106" s="109">
        <f>Personeelslijst!E106</f>
        <v>0</v>
      </c>
      <c r="C106" s="110">
        <f>Personeelslijst!C106</f>
        <v>0</v>
      </c>
      <c r="D106" s="104"/>
      <c r="E106" s="111"/>
      <c r="F106" s="112"/>
      <c r="G106" s="113"/>
      <c r="H106" s="113"/>
      <c r="I106" s="114"/>
      <c r="J106" s="114"/>
      <c r="K106" s="115"/>
      <c r="L106" s="115"/>
      <c r="M106" s="119" t="str">
        <f t="shared" si="12"/>
        <v/>
      </c>
      <c r="N106" s="117" t="str">
        <f t="shared" si="13"/>
        <v/>
      </c>
      <c r="O106" s="116" t="str">
        <f t="shared" si="14"/>
        <v/>
      </c>
      <c r="P106" s="117" t="str">
        <f t="shared" si="15"/>
        <v/>
      </c>
      <c r="Q106" s="116" t="str">
        <f>IFERROR(INDEX($AC$3:$AC$202,MATCH(ROWS($Q$3:Q106),$AB$3:$AB$202,0),1),"")</f>
        <v/>
      </c>
      <c r="R106" s="116" t="str">
        <f>IFERROR(INDEX($AE$3:$AE$202,MATCH(ROWS($R$3:R106),$AB$3:$AB$202,0),1),"")</f>
        <v/>
      </c>
      <c r="S106" s="118"/>
      <c r="T106" s="118"/>
      <c r="U106" s="118"/>
      <c r="V106" s="118"/>
      <c r="W106" s="118"/>
      <c r="X106" s="29"/>
      <c r="Y106" s="29"/>
      <c r="Z106" s="29"/>
      <c r="AA106" s="122">
        <f>IFERROR(RANK(J106,einddatumlijst,1)+COUNTIF($J$3:J106,J106)-1,ROW()-COUNTA($J$3:J106)-2+COUNTA($J$3:$J$202))</f>
        <v>104</v>
      </c>
      <c r="AB106" s="123">
        <f>INDEX($A$3:$A$202,MATCH(ROWS($AB$3:$AB106),$AA$3:$AA$202,0),1)</f>
        <v>104</v>
      </c>
      <c r="AC106" s="122" t="str">
        <f>IFERROR(IF(1650-(SUMIF($AG$3:$AG106,MID($AG$3:$AG$202,1,LEN($AG$3:$AG$202)-4)&amp;" (?)",$AF$3:$AF$202)-$AF106)&gt;=1650,$AF106,IF(1650-(SUMIF($AG$3:$AG106,MID($AG$3:$AG$202,1,LEN($AG$3:$AG$202)-4)&amp;" (?)",$AF$3:$AF$202)-$AF106)&gt;=0,IF($AF106&lt;1650-(SUMIF($AG$3:$AG106,MID($AG$3:$AG$202,1,LEN($AG$3:$AG$202)-4)&amp;" (?)",$AF$3:$AF$202)-$AF106),$AF106,1650-(SUMIF($AG$3:$AG106,MID($AG$3:$AG$202,1,LEN($AG$3:$AG$202)-4)&amp;" (?)",$AF$3:$AF$202)-$AF106)),0)),"")</f>
        <v/>
      </c>
      <c r="AD106" s="123">
        <f>SUM($AC$3:$AC106)</f>
        <v>0</v>
      </c>
      <c r="AE106" s="123" t="str">
        <f>IFERROR(IF(AD106&lt;((COUNTIFS(Personeelslijst!$C$3:$C$202,"*",Personeelslijst!$C$3:$C$202,"&lt;&gt;*(?)")+COUNTIF(Personeelslijst!$C$3:$C$202,"*(1)"))*1.5*220),AC106,IF(AC106-(AD106-((COUNTIFS(Personeelslijst!$C$3:$C$202,"*",Personeelslijst!$C$3:$C$202,"&lt;&gt;*(?)")+COUNTIF(Personeelslijst!$C$3:$C$202,"*(1)"))*1.5*220))&gt;0,AC106-(AD106-((COUNTIFS(Personeelslijst!$C$3:$C$202,"*",Personeelslijst!$C$3:$C$202,"&lt;&gt;*(?)")+COUNTIF(Personeelslijst!$C$3:$C$202,"*(1)"))*1.5*220)),0)),"")</f>
        <v/>
      </c>
      <c r="AF106" s="123" t="str">
        <f>IFERROR(INDEX($M$3:$M$202,MATCH(ROWS($AB$3:$AB106),$AA$3:$AA$202,0),1)+INDEX($P$3:$P$202,MATCH(ROWS($AB$3:$AB106),$AA$3:$AA$202,0),1),"")</f>
        <v/>
      </c>
      <c r="AG106" s="123" t="str">
        <f>INDEX(Personeelslijst!$AA$3:$AA$202,MATCH(ROWS($AB$3:$AB106),$AA$3:$AA$202,0),1)</f>
        <v/>
      </c>
    </row>
    <row r="107" spans="1:33">
      <c r="A107" s="54">
        <f>Personeelslijst!A107</f>
        <v>105</v>
      </c>
      <c r="B107" s="109">
        <f>Personeelslijst!E107</f>
        <v>0</v>
      </c>
      <c r="C107" s="110">
        <f>Personeelslijst!C107</f>
        <v>0</v>
      </c>
      <c r="D107" s="104"/>
      <c r="E107" s="111"/>
      <c r="F107" s="112"/>
      <c r="G107" s="113"/>
      <c r="H107" s="113"/>
      <c r="I107" s="114"/>
      <c r="J107" s="114"/>
      <c r="K107" s="115"/>
      <c r="L107" s="115"/>
      <c r="M107" s="119" t="str">
        <f t="shared" si="12"/>
        <v/>
      </c>
      <c r="N107" s="117" t="str">
        <f t="shared" si="13"/>
        <v/>
      </c>
      <c r="O107" s="116" t="str">
        <f t="shared" si="14"/>
        <v/>
      </c>
      <c r="P107" s="117" t="str">
        <f t="shared" si="15"/>
        <v/>
      </c>
      <c r="Q107" s="116" t="str">
        <f>IFERROR(INDEX($AC$3:$AC$202,MATCH(ROWS($Q$3:Q107),$AB$3:$AB$202,0),1),"")</f>
        <v/>
      </c>
      <c r="R107" s="116" t="str">
        <f>IFERROR(INDEX($AE$3:$AE$202,MATCH(ROWS($R$3:R107),$AB$3:$AB$202,0),1),"")</f>
        <v/>
      </c>
      <c r="S107" s="118"/>
      <c r="T107" s="118"/>
      <c r="U107" s="118"/>
      <c r="V107" s="118"/>
      <c r="W107" s="118"/>
      <c r="X107" s="29"/>
      <c r="Y107" s="29"/>
      <c r="Z107" s="29"/>
      <c r="AA107" s="122">
        <f>IFERROR(RANK(J107,einddatumlijst,1)+COUNTIF($J$3:J107,J107)-1,ROW()-COUNTA($J$3:J107)-2+COUNTA($J$3:$J$202))</f>
        <v>105</v>
      </c>
      <c r="AB107" s="123">
        <f>INDEX($A$3:$A$202,MATCH(ROWS($AB$3:$AB107),$AA$3:$AA$202,0),1)</f>
        <v>105</v>
      </c>
      <c r="AC107" s="122" t="str">
        <f>IFERROR(IF(1650-(SUMIF($AG$3:$AG107,MID($AG$3:$AG$202,1,LEN($AG$3:$AG$202)-4)&amp;" (?)",$AF$3:$AF$202)-$AF107)&gt;=1650,$AF107,IF(1650-(SUMIF($AG$3:$AG107,MID($AG$3:$AG$202,1,LEN($AG$3:$AG$202)-4)&amp;" (?)",$AF$3:$AF$202)-$AF107)&gt;=0,IF($AF107&lt;1650-(SUMIF($AG$3:$AG107,MID($AG$3:$AG$202,1,LEN($AG$3:$AG$202)-4)&amp;" (?)",$AF$3:$AF$202)-$AF107),$AF107,1650-(SUMIF($AG$3:$AG107,MID($AG$3:$AG$202,1,LEN($AG$3:$AG$202)-4)&amp;" (?)",$AF$3:$AF$202)-$AF107)),0)),"")</f>
        <v/>
      </c>
      <c r="AD107" s="123">
        <f>SUM($AC$3:$AC107)</f>
        <v>0</v>
      </c>
      <c r="AE107" s="123" t="str">
        <f>IFERROR(IF(AD107&lt;((COUNTIFS(Personeelslijst!$C$3:$C$202,"*",Personeelslijst!$C$3:$C$202,"&lt;&gt;*(?)")+COUNTIF(Personeelslijst!$C$3:$C$202,"*(1)"))*1.5*220),AC107,IF(AC107-(AD107-((COUNTIFS(Personeelslijst!$C$3:$C$202,"*",Personeelslijst!$C$3:$C$202,"&lt;&gt;*(?)")+COUNTIF(Personeelslijst!$C$3:$C$202,"*(1)"))*1.5*220))&gt;0,AC107-(AD107-((COUNTIFS(Personeelslijst!$C$3:$C$202,"*",Personeelslijst!$C$3:$C$202,"&lt;&gt;*(?)")+COUNTIF(Personeelslijst!$C$3:$C$202,"*(1)"))*1.5*220)),0)),"")</f>
        <v/>
      </c>
      <c r="AF107" s="123" t="str">
        <f>IFERROR(INDEX($M$3:$M$202,MATCH(ROWS($AB$3:$AB107),$AA$3:$AA$202,0),1)+INDEX($P$3:$P$202,MATCH(ROWS($AB$3:$AB107),$AA$3:$AA$202,0),1),"")</f>
        <v/>
      </c>
      <c r="AG107" s="123" t="str">
        <f>INDEX(Personeelslijst!$AA$3:$AA$202,MATCH(ROWS($AB$3:$AB107),$AA$3:$AA$202,0),1)</f>
        <v/>
      </c>
    </row>
    <row r="108" spans="1:33">
      <c r="A108" s="54">
        <f>Personeelslijst!A108</f>
        <v>106</v>
      </c>
      <c r="B108" s="109">
        <f>Personeelslijst!E108</f>
        <v>0</v>
      </c>
      <c r="C108" s="110">
        <f>Personeelslijst!C108</f>
        <v>0</v>
      </c>
      <c r="D108" s="104"/>
      <c r="E108" s="111"/>
      <c r="F108" s="112"/>
      <c r="G108" s="113"/>
      <c r="H108" s="113"/>
      <c r="I108" s="114"/>
      <c r="J108" s="114"/>
      <c r="K108" s="115"/>
      <c r="L108" s="115"/>
      <c r="M108" s="119" t="str">
        <f t="shared" si="12"/>
        <v/>
      </c>
      <c r="N108" s="117" t="str">
        <f t="shared" si="13"/>
        <v/>
      </c>
      <c r="O108" s="116" t="str">
        <f t="shared" si="14"/>
        <v/>
      </c>
      <c r="P108" s="117" t="str">
        <f t="shared" si="15"/>
        <v/>
      </c>
      <c r="Q108" s="116" t="str">
        <f>IFERROR(INDEX($AC$3:$AC$202,MATCH(ROWS($Q$3:Q108),$AB$3:$AB$202,0),1),"")</f>
        <v/>
      </c>
      <c r="R108" s="116" t="str">
        <f>IFERROR(INDEX($AE$3:$AE$202,MATCH(ROWS($R$3:R108),$AB$3:$AB$202,0),1),"")</f>
        <v/>
      </c>
      <c r="S108" s="118"/>
      <c r="T108" s="118"/>
      <c r="U108" s="118"/>
      <c r="V108" s="118"/>
      <c r="W108" s="118"/>
      <c r="X108" s="29"/>
      <c r="Y108" s="29"/>
      <c r="Z108" s="29"/>
      <c r="AA108" s="122">
        <f>IFERROR(RANK(J108,einddatumlijst,1)+COUNTIF($J$3:J108,J108)-1,ROW()-COUNTA($J$3:J108)-2+COUNTA($J$3:$J$202))</f>
        <v>106</v>
      </c>
      <c r="AB108" s="123">
        <f>INDEX($A$3:$A$202,MATCH(ROWS($AB$3:$AB108),$AA$3:$AA$202,0),1)</f>
        <v>106</v>
      </c>
      <c r="AC108" s="122" t="str">
        <f>IFERROR(IF(1650-(SUMIF($AG$3:$AG108,MID($AG$3:$AG$202,1,LEN($AG$3:$AG$202)-4)&amp;" (?)",$AF$3:$AF$202)-$AF108)&gt;=1650,$AF108,IF(1650-(SUMIF($AG$3:$AG108,MID($AG$3:$AG$202,1,LEN($AG$3:$AG$202)-4)&amp;" (?)",$AF$3:$AF$202)-$AF108)&gt;=0,IF($AF108&lt;1650-(SUMIF($AG$3:$AG108,MID($AG$3:$AG$202,1,LEN($AG$3:$AG$202)-4)&amp;" (?)",$AF$3:$AF$202)-$AF108),$AF108,1650-(SUMIF($AG$3:$AG108,MID($AG$3:$AG$202,1,LEN($AG$3:$AG$202)-4)&amp;" (?)",$AF$3:$AF$202)-$AF108)),0)),"")</f>
        <v/>
      </c>
      <c r="AD108" s="123">
        <f>SUM($AC$3:$AC108)</f>
        <v>0</v>
      </c>
      <c r="AE108" s="123" t="str">
        <f>IFERROR(IF(AD108&lt;((COUNTIFS(Personeelslijst!$C$3:$C$202,"*",Personeelslijst!$C$3:$C$202,"&lt;&gt;*(?)")+COUNTIF(Personeelslijst!$C$3:$C$202,"*(1)"))*1.5*220),AC108,IF(AC108-(AD108-((COUNTIFS(Personeelslijst!$C$3:$C$202,"*",Personeelslijst!$C$3:$C$202,"&lt;&gt;*(?)")+COUNTIF(Personeelslijst!$C$3:$C$202,"*(1)"))*1.5*220))&gt;0,AC108-(AD108-((COUNTIFS(Personeelslijst!$C$3:$C$202,"*",Personeelslijst!$C$3:$C$202,"&lt;&gt;*(?)")+COUNTIF(Personeelslijst!$C$3:$C$202,"*(1)"))*1.5*220)),0)),"")</f>
        <v/>
      </c>
      <c r="AF108" s="123" t="str">
        <f>IFERROR(INDEX($M$3:$M$202,MATCH(ROWS($AB$3:$AB108),$AA$3:$AA$202,0),1)+INDEX($P$3:$P$202,MATCH(ROWS($AB$3:$AB108),$AA$3:$AA$202,0),1),"")</f>
        <v/>
      </c>
      <c r="AG108" s="123" t="str">
        <f>INDEX(Personeelslijst!$AA$3:$AA$202,MATCH(ROWS($AB$3:$AB108),$AA$3:$AA$202,0),1)</f>
        <v/>
      </c>
    </row>
    <row r="109" spans="1:33">
      <c r="A109" s="54">
        <f>Personeelslijst!A109</f>
        <v>107</v>
      </c>
      <c r="B109" s="109">
        <f>Personeelslijst!E109</f>
        <v>0</v>
      </c>
      <c r="C109" s="110">
        <f>Personeelslijst!C109</f>
        <v>0</v>
      </c>
      <c r="D109" s="104"/>
      <c r="E109" s="111"/>
      <c r="F109" s="112"/>
      <c r="G109" s="113"/>
      <c r="H109" s="113"/>
      <c r="I109" s="114"/>
      <c r="J109" s="114"/>
      <c r="K109" s="115"/>
      <c r="L109" s="115"/>
      <c r="M109" s="119" t="str">
        <f t="shared" si="12"/>
        <v/>
      </c>
      <c r="N109" s="117" t="str">
        <f t="shared" si="13"/>
        <v/>
      </c>
      <c r="O109" s="116" t="str">
        <f t="shared" si="14"/>
        <v/>
      </c>
      <c r="P109" s="117" t="str">
        <f t="shared" si="15"/>
        <v/>
      </c>
      <c r="Q109" s="116" t="str">
        <f>IFERROR(INDEX($AC$3:$AC$202,MATCH(ROWS($Q$3:Q109),$AB$3:$AB$202,0),1),"")</f>
        <v/>
      </c>
      <c r="R109" s="116" t="str">
        <f>IFERROR(INDEX($AE$3:$AE$202,MATCH(ROWS($R$3:R109),$AB$3:$AB$202,0),1),"")</f>
        <v/>
      </c>
      <c r="S109" s="118"/>
      <c r="T109" s="118"/>
      <c r="U109" s="118"/>
      <c r="V109" s="118"/>
      <c r="W109" s="118"/>
      <c r="X109" s="29"/>
      <c r="Y109" s="29"/>
      <c r="Z109" s="29"/>
      <c r="AA109" s="122">
        <f>IFERROR(RANK(J109,einddatumlijst,1)+COUNTIF($J$3:J109,J109)-1,ROW()-COUNTA($J$3:J109)-2+COUNTA($J$3:$J$202))</f>
        <v>107</v>
      </c>
      <c r="AB109" s="123">
        <f>INDEX($A$3:$A$202,MATCH(ROWS($AB$3:$AB109),$AA$3:$AA$202,0),1)</f>
        <v>107</v>
      </c>
      <c r="AC109" s="122" t="str">
        <f>IFERROR(IF(1650-(SUMIF($AG$3:$AG109,MID($AG$3:$AG$202,1,LEN($AG$3:$AG$202)-4)&amp;" (?)",$AF$3:$AF$202)-$AF109)&gt;=1650,$AF109,IF(1650-(SUMIF($AG$3:$AG109,MID($AG$3:$AG$202,1,LEN($AG$3:$AG$202)-4)&amp;" (?)",$AF$3:$AF$202)-$AF109)&gt;=0,IF($AF109&lt;1650-(SUMIF($AG$3:$AG109,MID($AG$3:$AG$202,1,LEN($AG$3:$AG$202)-4)&amp;" (?)",$AF$3:$AF$202)-$AF109),$AF109,1650-(SUMIF($AG$3:$AG109,MID($AG$3:$AG$202,1,LEN($AG$3:$AG$202)-4)&amp;" (?)",$AF$3:$AF$202)-$AF109)),0)),"")</f>
        <v/>
      </c>
      <c r="AD109" s="123">
        <f>SUM($AC$3:$AC109)</f>
        <v>0</v>
      </c>
      <c r="AE109" s="123" t="str">
        <f>IFERROR(IF(AD109&lt;((COUNTIFS(Personeelslijst!$C$3:$C$202,"*",Personeelslijst!$C$3:$C$202,"&lt;&gt;*(?)")+COUNTIF(Personeelslijst!$C$3:$C$202,"*(1)"))*1.5*220),AC109,IF(AC109-(AD109-((COUNTIFS(Personeelslijst!$C$3:$C$202,"*",Personeelslijst!$C$3:$C$202,"&lt;&gt;*(?)")+COUNTIF(Personeelslijst!$C$3:$C$202,"*(1)"))*1.5*220))&gt;0,AC109-(AD109-((COUNTIFS(Personeelslijst!$C$3:$C$202,"*",Personeelslijst!$C$3:$C$202,"&lt;&gt;*(?)")+COUNTIF(Personeelslijst!$C$3:$C$202,"*(1)"))*1.5*220)),0)),"")</f>
        <v/>
      </c>
      <c r="AF109" s="123" t="str">
        <f>IFERROR(INDEX($M$3:$M$202,MATCH(ROWS($AB$3:$AB109),$AA$3:$AA$202,0),1)+INDEX($P$3:$P$202,MATCH(ROWS($AB$3:$AB109),$AA$3:$AA$202,0),1),"")</f>
        <v/>
      </c>
      <c r="AG109" s="123" t="str">
        <f>INDEX(Personeelslijst!$AA$3:$AA$202,MATCH(ROWS($AB$3:$AB109),$AA$3:$AA$202,0),1)</f>
        <v/>
      </c>
    </row>
    <row r="110" spans="1:33">
      <c r="A110" s="54">
        <f>Personeelslijst!A110</f>
        <v>108</v>
      </c>
      <c r="B110" s="109">
        <f>Personeelslijst!E110</f>
        <v>0</v>
      </c>
      <c r="C110" s="110">
        <f>Personeelslijst!C110</f>
        <v>0</v>
      </c>
      <c r="D110" s="104"/>
      <c r="E110" s="111"/>
      <c r="F110" s="112"/>
      <c r="G110" s="113"/>
      <c r="H110" s="113"/>
      <c r="I110" s="114"/>
      <c r="J110" s="114"/>
      <c r="K110" s="115"/>
      <c r="L110" s="115"/>
      <c r="M110" s="119" t="str">
        <f t="shared" si="12"/>
        <v/>
      </c>
      <c r="N110" s="117" t="str">
        <f t="shared" si="13"/>
        <v/>
      </c>
      <c r="O110" s="116" t="str">
        <f t="shared" si="14"/>
        <v/>
      </c>
      <c r="P110" s="117" t="str">
        <f t="shared" si="15"/>
        <v/>
      </c>
      <c r="Q110" s="116" t="str">
        <f>IFERROR(INDEX($AC$3:$AC$202,MATCH(ROWS($Q$3:Q110),$AB$3:$AB$202,0),1),"")</f>
        <v/>
      </c>
      <c r="R110" s="116" t="str">
        <f>IFERROR(INDEX($AE$3:$AE$202,MATCH(ROWS($R$3:R110),$AB$3:$AB$202,0),1),"")</f>
        <v/>
      </c>
      <c r="S110" s="118"/>
      <c r="T110" s="118"/>
      <c r="U110" s="118"/>
      <c r="V110" s="118"/>
      <c r="W110" s="118"/>
      <c r="X110" s="29"/>
      <c r="Y110" s="29"/>
      <c r="Z110" s="29"/>
      <c r="AA110" s="122">
        <f>IFERROR(RANK(J110,einddatumlijst,1)+COUNTIF($J$3:J110,J110)-1,ROW()-COUNTA($J$3:J110)-2+COUNTA($J$3:$J$202))</f>
        <v>108</v>
      </c>
      <c r="AB110" s="123">
        <f>INDEX($A$3:$A$202,MATCH(ROWS($AB$3:$AB110),$AA$3:$AA$202,0),1)</f>
        <v>108</v>
      </c>
      <c r="AC110" s="122" t="str">
        <f>IFERROR(IF(1650-(SUMIF($AG$3:$AG110,MID($AG$3:$AG$202,1,LEN($AG$3:$AG$202)-4)&amp;" (?)",$AF$3:$AF$202)-$AF110)&gt;=1650,$AF110,IF(1650-(SUMIF($AG$3:$AG110,MID($AG$3:$AG$202,1,LEN($AG$3:$AG$202)-4)&amp;" (?)",$AF$3:$AF$202)-$AF110)&gt;=0,IF($AF110&lt;1650-(SUMIF($AG$3:$AG110,MID($AG$3:$AG$202,1,LEN($AG$3:$AG$202)-4)&amp;" (?)",$AF$3:$AF$202)-$AF110),$AF110,1650-(SUMIF($AG$3:$AG110,MID($AG$3:$AG$202,1,LEN($AG$3:$AG$202)-4)&amp;" (?)",$AF$3:$AF$202)-$AF110)),0)),"")</f>
        <v/>
      </c>
      <c r="AD110" s="123">
        <f>SUM($AC$3:$AC110)</f>
        <v>0</v>
      </c>
      <c r="AE110" s="123" t="str">
        <f>IFERROR(IF(AD110&lt;((COUNTIFS(Personeelslijst!$C$3:$C$202,"*",Personeelslijst!$C$3:$C$202,"&lt;&gt;*(?)")+COUNTIF(Personeelslijst!$C$3:$C$202,"*(1)"))*1.5*220),AC110,IF(AC110-(AD110-((COUNTIFS(Personeelslijst!$C$3:$C$202,"*",Personeelslijst!$C$3:$C$202,"&lt;&gt;*(?)")+COUNTIF(Personeelslijst!$C$3:$C$202,"*(1)"))*1.5*220))&gt;0,AC110-(AD110-((COUNTIFS(Personeelslijst!$C$3:$C$202,"*",Personeelslijst!$C$3:$C$202,"&lt;&gt;*(?)")+COUNTIF(Personeelslijst!$C$3:$C$202,"*(1)"))*1.5*220)),0)),"")</f>
        <v/>
      </c>
      <c r="AF110" s="123" t="str">
        <f>IFERROR(INDEX($M$3:$M$202,MATCH(ROWS($AB$3:$AB110),$AA$3:$AA$202,0),1)+INDEX($P$3:$P$202,MATCH(ROWS($AB$3:$AB110),$AA$3:$AA$202,0),1),"")</f>
        <v/>
      </c>
      <c r="AG110" s="123" t="str">
        <f>INDEX(Personeelslijst!$AA$3:$AA$202,MATCH(ROWS($AB$3:$AB110),$AA$3:$AA$202,0),1)</f>
        <v/>
      </c>
    </row>
    <row r="111" spans="1:33">
      <c r="A111" s="54">
        <f>Personeelslijst!A111</f>
        <v>109</v>
      </c>
      <c r="B111" s="109">
        <f>Personeelslijst!E111</f>
        <v>0</v>
      </c>
      <c r="C111" s="110">
        <f>Personeelslijst!C111</f>
        <v>0</v>
      </c>
      <c r="D111" s="104"/>
      <c r="E111" s="111"/>
      <c r="F111" s="112"/>
      <c r="G111" s="113"/>
      <c r="H111" s="113"/>
      <c r="I111" s="114"/>
      <c r="J111" s="114"/>
      <c r="K111" s="115"/>
      <c r="L111" s="115"/>
      <c r="M111" s="119" t="str">
        <f t="shared" si="12"/>
        <v/>
      </c>
      <c r="N111" s="117" t="str">
        <f t="shared" si="13"/>
        <v/>
      </c>
      <c r="O111" s="116" t="str">
        <f t="shared" si="14"/>
        <v/>
      </c>
      <c r="P111" s="117" t="str">
        <f t="shared" si="15"/>
        <v/>
      </c>
      <c r="Q111" s="116" t="str">
        <f>IFERROR(INDEX($AC$3:$AC$202,MATCH(ROWS($Q$3:Q111),$AB$3:$AB$202,0),1),"")</f>
        <v/>
      </c>
      <c r="R111" s="116" t="str">
        <f>IFERROR(INDEX($AE$3:$AE$202,MATCH(ROWS($R$3:R111),$AB$3:$AB$202,0),1),"")</f>
        <v/>
      </c>
      <c r="S111" s="118"/>
      <c r="T111" s="118"/>
      <c r="U111" s="118"/>
      <c r="V111" s="118"/>
      <c r="W111" s="118"/>
      <c r="X111" s="29"/>
      <c r="Y111" s="29"/>
      <c r="Z111" s="29"/>
      <c r="AA111" s="122">
        <f>IFERROR(RANK(J111,einddatumlijst,1)+COUNTIF($J$3:J111,J111)-1,ROW()-COUNTA($J$3:J111)-2+COUNTA($J$3:$J$202))</f>
        <v>109</v>
      </c>
      <c r="AB111" s="123">
        <f>INDEX($A$3:$A$202,MATCH(ROWS($AB$3:$AB111),$AA$3:$AA$202,0),1)</f>
        <v>109</v>
      </c>
      <c r="AC111" s="122" t="str">
        <f>IFERROR(IF(1650-(SUMIF($AG$3:$AG111,MID($AG$3:$AG$202,1,LEN($AG$3:$AG$202)-4)&amp;" (?)",$AF$3:$AF$202)-$AF111)&gt;=1650,$AF111,IF(1650-(SUMIF($AG$3:$AG111,MID($AG$3:$AG$202,1,LEN($AG$3:$AG$202)-4)&amp;" (?)",$AF$3:$AF$202)-$AF111)&gt;=0,IF($AF111&lt;1650-(SUMIF($AG$3:$AG111,MID($AG$3:$AG$202,1,LEN($AG$3:$AG$202)-4)&amp;" (?)",$AF$3:$AF$202)-$AF111),$AF111,1650-(SUMIF($AG$3:$AG111,MID($AG$3:$AG$202,1,LEN($AG$3:$AG$202)-4)&amp;" (?)",$AF$3:$AF$202)-$AF111)),0)),"")</f>
        <v/>
      </c>
      <c r="AD111" s="123">
        <f>SUM($AC$3:$AC111)</f>
        <v>0</v>
      </c>
      <c r="AE111" s="123" t="str">
        <f>IFERROR(IF(AD111&lt;((COUNTIFS(Personeelslijst!$C$3:$C$202,"*",Personeelslijst!$C$3:$C$202,"&lt;&gt;*(?)")+COUNTIF(Personeelslijst!$C$3:$C$202,"*(1)"))*1.5*220),AC111,IF(AC111-(AD111-((COUNTIFS(Personeelslijst!$C$3:$C$202,"*",Personeelslijst!$C$3:$C$202,"&lt;&gt;*(?)")+COUNTIF(Personeelslijst!$C$3:$C$202,"*(1)"))*1.5*220))&gt;0,AC111-(AD111-((COUNTIFS(Personeelslijst!$C$3:$C$202,"*",Personeelslijst!$C$3:$C$202,"&lt;&gt;*(?)")+COUNTIF(Personeelslijst!$C$3:$C$202,"*(1)"))*1.5*220)),0)),"")</f>
        <v/>
      </c>
      <c r="AF111" s="123" t="str">
        <f>IFERROR(INDEX($M$3:$M$202,MATCH(ROWS($AB$3:$AB111),$AA$3:$AA$202,0),1)+INDEX($P$3:$P$202,MATCH(ROWS($AB$3:$AB111),$AA$3:$AA$202,0),1),"")</f>
        <v/>
      </c>
      <c r="AG111" s="123" t="str">
        <f>INDEX(Personeelslijst!$AA$3:$AA$202,MATCH(ROWS($AB$3:$AB111),$AA$3:$AA$202,0),1)</f>
        <v/>
      </c>
    </row>
    <row r="112" spans="1:33">
      <c r="A112" s="54">
        <f>Personeelslijst!A112</f>
        <v>110</v>
      </c>
      <c r="B112" s="109">
        <f>Personeelslijst!E112</f>
        <v>0</v>
      </c>
      <c r="C112" s="110">
        <f>Personeelslijst!C112</f>
        <v>0</v>
      </c>
      <c r="D112" s="104"/>
      <c r="E112" s="111"/>
      <c r="F112" s="112"/>
      <c r="G112" s="113"/>
      <c r="H112" s="113"/>
      <c r="I112" s="114"/>
      <c r="J112" s="114"/>
      <c r="K112" s="115"/>
      <c r="L112" s="115"/>
      <c r="M112" s="119" t="str">
        <f t="shared" si="12"/>
        <v/>
      </c>
      <c r="N112" s="117" t="str">
        <f t="shared" si="13"/>
        <v/>
      </c>
      <c r="O112" s="116" t="str">
        <f t="shared" si="14"/>
        <v/>
      </c>
      <c r="P112" s="117" t="str">
        <f t="shared" si="15"/>
        <v/>
      </c>
      <c r="Q112" s="116" t="str">
        <f>IFERROR(INDEX($AC$3:$AC$202,MATCH(ROWS($Q$3:Q112),$AB$3:$AB$202,0),1),"")</f>
        <v/>
      </c>
      <c r="R112" s="116" t="str">
        <f>IFERROR(INDEX($AE$3:$AE$202,MATCH(ROWS($R$3:R112),$AB$3:$AB$202,0),1),"")</f>
        <v/>
      </c>
      <c r="S112" s="118"/>
      <c r="T112" s="118"/>
      <c r="U112" s="118"/>
      <c r="V112" s="118"/>
      <c r="W112" s="118"/>
      <c r="X112" s="29"/>
      <c r="Y112" s="29"/>
      <c r="Z112" s="29"/>
      <c r="AA112" s="122">
        <f>IFERROR(RANK(J112,einddatumlijst,1)+COUNTIF($J$3:J112,J112)-1,ROW()-COUNTA($J$3:J112)-2+COUNTA($J$3:$J$202))</f>
        <v>110</v>
      </c>
      <c r="AB112" s="123">
        <f>INDEX($A$3:$A$202,MATCH(ROWS($AB$3:$AB112),$AA$3:$AA$202,0),1)</f>
        <v>110</v>
      </c>
      <c r="AC112" s="122" t="str">
        <f>IFERROR(IF(1650-(SUMIF($AG$3:$AG112,MID($AG$3:$AG$202,1,LEN($AG$3:$AG$202)-4)&amp;" (?)",$AF$3:$AF$202)-$AF112)&gt;=1650,$AF112,IF(1650-(SUMIF($AG$3:$AG112,MID($AG$3:$AG$202,1,LEN($AG$3:$AG$202)-4)&amp;" (?)",$AF$3:$AF$202)-$AF112)&gt;=0,IF($AF112&lt;1650-(SUMIF($AG$3:$AG112,MID($AG$3:$AG$202,1,LEN($AG$3:$AG$202)-4)&amp;" (?)",$AF$3:$AF$202)-$AF112),$AF112,1650-(SUMIF($AG$3:$AG112,MID($AG$3:$AG$202,1,LEN($AG$3:$AG$202)-4)&amp;" (?)",$AF$3:$AF$202)-$AF112)),0)),"")</f>
        <v/>
      </c>
      <c r="AD112" s="123">
        <f>SUM($AC$3:$AC112)</f>
        <v>0</v>
      </c>
      <c r="AE112" s="123" t="str">
        <f>IFERROR(IF(AD112&lt;((COUNTIFS(Personeelslijst!$C$3:$C$202,"*",Personeelslijst!$C$3:$C$202,"&lt;&gt;*(?)")+COUNTIF(Personeelslijst!$C$3:$C$202,"*(1)"))*1.5*220),AC112,IF(AC112-(AD112-((COUNTIFS(Personeelslijst!$C$3:$C$202,"*",Personeelslijst!$C$3:$C$202,"&lt;&gt;*(?)")+COUNTIF(Personeelslijst!$C$3:$C$202,"*(1)"))*1.5*220))&gt;0,AC112-(AD112-((COUNTIFS(Personeelslijst!$C$3:$C$202,"*",Personeelslijst!$C$3:$C$202,"&lt;&gt;*(?)")+COUNTIF(Personeelslijst!$C$3:$C$202,"*(1)"))*1.5*220)),0)),"")</f>
        <v/>
      </c>
      <c r="AF112" s="123" t="str">
        <f>IFERROR(INDEX($M$3:$M$202,MATCH(ROWS($AB$3:$AB112),$AA$3:$AA$202,0),1)+INDEX($P$3:$P$202,MATCH(ROWS($AB$3:$AB112),$AA$3:$AA$202,0),1),"")</f>
        <v/>
      </c>
      <c r="AG112" s="123" t="str">
        <f>INDEX(Personeelslijst!$AA$3:$AA$202,MATCH(ROWS($AB$3:$AB112),$AA$3:$AA$202,0),1)</f>
        <v/>
      </c>
    </row>
    <row r="113" spans="1:33">
      <c r="A113" s="54">
        <f>Personeelslijst!A113</f>
        <v>111</v>
      </c>
      <c r="B113" s="109">
        <f>Personeelslijst!E113</f>
        <v>0</v>
      </c>
      <c r="C113" s="110">
        <f>Personeelslijst!C113</f>
        <v>0</v>
      </c>
      <c r="D113" s="104"/>
      <c r="E113" s="111"/>
      <c r="F113" s="112"/>
      <c r="G113" s="113"/>
      <c r="H113" s="113"/>
      <c r="I113" s="114"/>
      <c r="J113" s="114"/>
      <c r="K113" s="115"/>
      <c r="L113" s="115"/>
      <c r="M113" s="119" t="str">
        <f t="shared" si="12"/>
        <v/>
      </c>
      <c r="N113" s="117" t="str">
        <f t="shared" si="13"/>
        <v/>
      </c>
      <c r="O113" s="116" t="str">
        <f t="shared" si="14"/>
        <v/>
      </c>
      <c r="P113" s="117" t="str">
        <f t="shared" si="15"/>
        <v/>
      </c>
      <c r="Q113" s="116" t="str">
        <f>IFERROR(INDEX($AC$3:$AC$202,MATCH(ROWS($Q$3:Q113),$AB$3:$AB$202,0),1),"")</f>
        <v/>
      </c>
      <c r="R113" s="116" t="str">
        <f>IFERROR(INDEX($AE$3:$AE$202,MATCH(ROWS($R$3:R113),$AB$3:$AB$202,0),1),"")</f>
        <v/>
      </c>
      <c r="S113" s="118"/>
      <c r="T113" s="118"/>
      <c r="U113" s="118"/>
      <c r="V113" s="118"/>
      <c r="W113" s="118"/>
      <c r="X113" s="29"/>
      <c r="Y113" s="29"/>
      <c r="Z113" s="29"/>
      <c r="AA113" s="122">
        <f>IFERROR(RANK(J113,einddatumlijst,1)+COUNTIF($J$3:J113,J113)-1,ROW()-COUNTA($J$3:J113)-2+COUNTA($J$3:$J$202))</f>
        <v>111</v>
      </c>
      <c r="AB113" s="123">
        <f>INDEX($A$3:$A$202,MATCH(ROWS($AB$3:$AB113),$AA$3:$AA$202,0),1)</f>
        <v>111</v>
      </c>
      <c r="AC113" s="122" t="str">
        <f>IFERROR(IF(1650-(SUMIF($AG$3:$AG113,MID($AG$3:$AG$202,1,LEN($AG$3:$AG$202)-4)&amp;" (?)",$AF$3:$AF$202)-$AF113)&gt;=1650,$AF113,IF(1650-(SUMIF($AG$3:$AG113,MID($AG$3:$AG$202,1,LEN($AG$3:$AG$202)-4)&amp;" (?)",$AF$3:$AF$202)-$AF113)&gt;=0,IF($AF113&lt;1650-(SUMIF($AG$3:$AG113,MID($AG$3:$AG$202,1,LEN($AG$3:$AG$202)-4)&amp;" (?)",$AF$3:$AF$202)-$AF113),$AF113,1650-(SUMIF($AG$3:$AG113,MID($AG$3:$AG$202,1,LEN($AG$3:$AG$202)-4)&amp;" (?)",$AF$3:$AF$202)-$AF113)),0)),"")</f>
        <v/>
      </c>
      <c r="AD113" s="123">
        <f>SUM($AC$3:$AC113)</f>
        <v>0</v>
      </c>
      <c r="AE113" s="123" t="str">
        <f>IFERROR(IF(AD113&lt;((COUNTIFS(Personeelslijst!$C$3:$C$202,"*",Personeelslijst!$C$3:$C$202,"&lt;&gt;*(?)")+COUNTIF(Personeelslijst!$C$3:$C$202,"*(1)"))*1.5*220),AC113,IF(AC113-(AD113-((COUNTIFS(Personeelslijst!$C$3:$C$202,"*",Personeelslijst!$C$3:$C$202,"&lt;&gt;*(?)")+COUNTIF(Personeelslijst!$C$3:$C$202,"*(1)"))*1.5*220))&gt;0,AC113-(AD113-((COUNTIFS(Personeelslijst!$C$3:$C$202,"*",Personeelslijst!$C$3:$C$202,"&lt;&gt;*(?)")+COUNTIF(Personeelslijst!$C$3:$C$202,"*(1)"))*1.5*220)),0)),"")</f>
        <v/>
      </c>
      <c r="AF113" s="123" t="str">
        <f>IFERROR(INDEX($M$3:$M$202,MATCH(ROWS($AB$3:$AB113),$AA$3:$AA$202,0),1)+INDEX($P$3:$P$202,MATCH(ROWS($AB$3:$AB113),$AA$3:$AA$202,0),1),"")</f>
        <v/>
      </c>
      <c r="AG113" s="123" t="str">
        <f>INDEX(Personeelslijst!$AA$3:$AA$202,MATCH(ROWS($AB$3:$AB113),$AA$3:$AA$202,0),1)</f>
        <v/>
      </c>
    </row>
    <row r="114" spans="1:33">
      <c r="A114" s="54">
        <f>Personeelslijst!A114</f>
        <v>112</v>
      </c>
      <c r="B114" s="109">
        <f>Personeelslijst!E114</f>
        <v>0</v>
      </c>
      <c r="C114" s="110">
        <f>Personeelslijst!C114</f>
        <v>0</v>
      </c>
      <c r="D114" s="104"/>
      <c r="E114" s="111"/>
      <c r="F114" s="112"/>
      <c r="G114" s="113"/>
      <c r="H114" s="113"/>
      <c r="I114" s="114"/>
      <c r="J114" s="114"/>
      <c r="K114" s="115"/>
      <c r="L114" s="115"/>
      <c r="M114" s="119" t="str">
        <f t="shared" si="12"/>
        <v/>
      </c>
      <c r="N114" s="117" t="str">
        <f t="shared" si="13"/>
        <v/>
      </c>
      <c r="O114" s="116" t="str">
        <f t="shared" si="14"/>
        <v/>
      </c>
      <c r="P114" s="117" t="str">
        <f t="shared" si="15"/>
        <v/>
      </c>
      <c r="Q114" s="116" t="str">
        <f>IFERROR(INDEX($AC$3:$AC$202,MATCH(ROWS($Q$3:Q114),$AB$3:$AB$202,0),1),"")</f>
        <v/>
      </c>
      <c r="R114" s="116" t="str">
        <f>IFERROR(INDEX($AE$3:$AE$202,MATCH(ROWS($R$3:R114),$AB$3:$AB$202,0),1),"")</f>
        <v/>
      </c>
      <c r="S114" s="118"/>
      <c r="T114" s="118"/>
      <c r="U114" s="118"/>
      <c r="V114" s="118"/>
      <c r="W114" s="118"/>
      <c r="X114" s="29"/>
      <c r="Y114" s="29"/>
      <c r="Z114" s="29"/>
      <c r="AA114" s="122">
        <f>IFERROR(RANK(J114,einddatumlijst,1)+COUNTIF($J$3:J114,J114)-1,ROW()-COUNTA($J$3:J114)-2+COUNTA($J$3:$J$202))</f>
        <v>112</v>
      </c>
      <c r="AB114" s="123">
        <f>INDEX($A$3:$A$202,MATCH(ROWS($AB$3:$AB114),$AA$3:$AA$202,0),1)</f>
        <v>112</v>
      </c>
      <c r="AC114" s="122" t="str">
        <f>IFERROR(IF(1650-(SUMIF($AG$3:$AG114,MID($AG$3:$AG$202,1,LEN($AG$3:$AG$202)-4)&amp;" (?)",$AF$3:$AF$202)-$AF114)&gt;=1650,$AF114,IF(1650-(SUMIF($AG$3:$AG114,MID($AG$3:$AG$202,1,LEN($AG$3:$AG$202)-4)&amp;" (?)",$AF$3:$AF$202)-$AF114)&gt;=0,IF($AF114&lt;1650-(SUMIF($AG$3:$AG114,MID($AG$3:$AG$202,1,LEN($AG$3:$AG$202)-4)&amp;" (?)",$AF$3:$AF$202)-$AF114),$AF114,1650-(SUMIF($AG$3:$AG114,MID($AG$3:$AG$202,1,LEN($AG$3:$AG$202)-4)&amp;" (?)",$AF$3:$AF$202)-$AF114)),0)),"")</f>
        <v/>
      </c>
      <c r="AD114" s="123">
        <f>SUM($AC$3:$AC114)</f>
        <v>0</v>
      </c>
      <c r="AE114" s="123" t="str">
        <f>IFERROR(IF(AD114&lt;((COUNTIFS(Personeelslijst!$C$3:$C$202,"*",Personeelslijst!$C$3:$C$202,"&lt;&gt;*(?)")+COUNTIF(Personeelslijst!$C$3:$C$202,"*(1)"))*1.5*220),AC114,IF(AC114-(AD114-((COUNTIFS(Personeelslijst!$C$3:$C$202,"*",Personeelslijst!$C$3:$C$202,"&lt;&gt;*(?)")+COUNTIF(Personeelslijst!$C$3:$C$202,"*(1)"))*1.5*220))&gt;0,AC114-(AD114-((COUNTIFS(Personeelslijst!$C$3:$C$202,"*",Personeelslijst!$C$3:$C$202,"&lt;&gt;*(?)")+COUNTIF(Personeelslijst!$C$3:$C$202,"*(1)"))*1.5*220)),0)),"")</f>
        <v/>
      </c>
      <c r="AF114" s="123" t="str">
        <f>IFERROR(INDEX($M$3:$M$202,MATCH(ROWS($AB$3:$AB114),$AA$3:$AA$202,0),1)+INDEX($P$3:$P$202,MATCH(ROWS($AB$3:$AB114),$AA$3:$AA$202,0),1),"")</f>
        <v/>
      </c>
      <c r="AG114" s="123" t="str">
        <f>INDEX(Personeelslijst!$AA$3:$AA$202,MATCH(ROWS($AB$3:$AB114),$AA$3:$AA$202,0),1)</f>
        <v/>
      </c>
    </row>
    <row r="115" spans="1:33">
      <c r="A115" s="54">
        <f>Personeelslijst!A115</f>
        <v>113</v>
      </c>
      <c r="B115" s="109">
        <f>Personeelslijst!E115</f>
        <v>0</v>
      </c>
      <c r="C115" s="110">
        <f>Personeelslijst!C115</f>
        <v>0</v>
      </c>
      <c r="D115" s="104"/>
      <c r="E115" s="111"/>
      <c r="F115" s="112"/>
      <c r="G115" s="113"/>
      <c r="H115" s="113"/>
      <c r="I115" s="114"/>
      <c r="J115" s="114"/>
      <c r="K115" s="115"/>
      <c r="L115" s="115"/>
      <c r="M115" s="119" t="str">
        <f t="shared" si="12"/>
        <v/>
      </c>
      <c r="N115" s="117" t="str">
        <f t="shared" si="13"/>
        <v/>
      </c>
      <c r="O115" s="116" t="str">
        <f t="shared" si="14"/>
        <v/>
      </c>
      <c r="P115" s="117" t="str">
        <f t="shared" si="15"/>
        <v/>
      </c>
      <c r="Q115" s="116" t="str">
        <f>IFERROR(INDEX($AC$3:$AC$202,MATCH(ROWS($Q$3:Q115),$AB$3:$AB$202,0),1),"")</f>
        <v/>
      </c>
      <c r="R115" s="116" t="str">
        <f>IFERROR(INDEX($AE$3:$AE$202,MATCH(ROWS($R$3:R115),$AB$3:$AB$202,0),1),"")</f>
        <v/>
      </c>
      <c r="S115" s="118"/>
      <c r="T115" s="118"/>
      <c r="U115" s="118"/>
      <c r="V115" s="118"/>
      <c r="W115" s="118"/>
      <c r="X115" s="29"/>
      <c r="Y115" s="29"/>
      <c r="Z115" s="29"/>
      <c r="AA115" s="122">
        <f>IFERROR(RANK(J115,einddatumlijst,1)+COUNTIF($J$3:J115,J115)-1,ROW()-COUNTA($J$3:J115)-2+COUNTA($J$3:$J$202))</f>
        <v>113</v>
      </c>
      <c r="AB115" s="123">
        <f>INDEX($A$3:$A$202,MATCH(ROWS($AB$3:$AB115),$AA$3:$AA$202,0),1)</f>
        <v>113</v>
      </c>
      <c r="AC115" s="122" t="str">
        <f>IFERROR(IF(1650-(SUMIF($AG$3:$AG115,MID($AG$3:$AG$202,1,LEN($AG$3:$AG$202)-4)&amp;" (?)",$AF$3:$AF$202)-$AF115)&gt;=1650,$AF115,IF(1650-(SUMIF($AG$3:$AG115,MID($AG$3:$AG$202,1,LEN($AG$3:$AG$202)-4)&amp;" (?)",$AF$3:$AF$202)-$AF115)&gt;=0,IF($AF115&lt;1650-(SUMIF($AG$3:$AG115,MID($AG$3:$AG$202,1,LEN($AG$3:$AG$202)-4)&amp;" (?)",$AF$3:$AF$202)-$AF115),$AF115,1650-(SUMIF($AG$3:$AG115,MID($AG$3:$AG$202,1,LEN($AG$3:$AG$202)-4)&amp;" (?)",$AF$3:$AF$202)-$AF115)),0)),"")</f>
        <v/>
      </c>
      <c r="AD115" s="123">
        <f>SUM($AC$3:$AC115)</f>
        <v>0</v>
      </c>
      <c r="AE115" s="123" t="str">
        <f>IFERROR(IF(AD115&lt;((COUNTIFS(Personeelslijst!$C$3:$C$202,"*",Personeelslijst!$C$3:$C$202,"&lt;&gt;*(?)")+COUNTIF(Personeelslijst!$C$3:$C$202,"*(1)"))*1.5*220),AC115,IF(AC115-(AD115-((COUNTIFS(Personeelslijst!$C$3:$C$202,"*",Personeelslijst!$C$3:$C$202,"&lt;&gt;*(?)")+COUNTIF(Personeelslijst!$C$3:$C$202,"*(1)"))*1.5*220))&gt;0,AC115-(AD115-((COUNTIFS(Personeelslijst!$C$3:$C$202,"*",Personeelslijst!$C$3:$C$202,"&lt;&gt;*(?)")+COUNTIF(Personeelslijst!$C$3:$C$202,"*(1)"))*1.5*220)),0)),"")</f>
        <v/>
      </c>
      <c r="AF115" s="123" t="str">
        <f>IFERROR(INDEX($M$3:$M$202,MATCH(ROWS($AB$3:$AB115),$AA$3:$AA$202,0),1)+INDEX($P$3:$P$202,MATCH(ROWS($AB$3:$AB115),$AA$3:$AA$202,0),1),"")</f>
        <v/>
      </c>
      <c r="AG115" s="123" t="str">
        <f>INDEX(Personeelslijst!$AA$3:$AA$202,MATCH(ROWS($AB$3:$AB115),$AA$3:$AA$202,0),1)</f>
        <v/>
      </c>
    </row>
    <row r="116" spans="1:33">
      <c r="A116" s="54">
        <f>Personeelslijst!A116</f>
        <v>114</v>
      </c>
      <c r="B116" s="109">
        <f>Personeelslijst!E116</f>
        <v>0</v>
      </c>
      <c r="C116" s="110">
        <f>Personeelslijst!C116</f>
        <v>0</v>
      </c>
      <c r="D116" s="104"/>
      <c r="E116" s="111"/>
      <c r="F116" s="112"/>
      <c r="G116" s="113"/>
      <c r="H116" s="113"/>
      <c r="I116" s="114"/>
      <c r="J116" s="114"/>
      <c r="K116" s="115"/>
      <c r="L116" s="115"/>
      <c r="M116" s="119" t="str">
        <f t="shared" si="12"/>
        <v/>
      </c>
      <c r="N116" s="117" t="str">
        <f t="shared" si="13"/>
        <v/>
      </c>
      <c r="O116" s="116" t="str">
        <f t="shared" si="14"/>
        <v/>
      </c>
      <c r="P116" s="117" t="str">
        <f t="shared" si="15"/>
        <v/>
      </c>
      <c r="Q116" s="116" t="str">
        <f>IFERROR(INDEX($AC$3:$AC$202,MATCH(ROWS($Q$3:Q116),$AB$3:$AB$202,0),1),"")</f>
        <v/>
      </c>
      <c r="R116" s="116" t="str">
        <f>IFERROR(INDEX($AE$3:$AE$202,MATCH(ROWS($R$3:R116),$AB$3:$AB$202,0),1),"")</f>
        <v/>
      </c>
      <c r="S116" s="118"/>
      <c r="T116" s="118"/>
      <c r="U116" s="118"/>
      <c r="V116" s="118"/>
      <c r="W116" s="118"/>
      <c r="X116" s="29"/>
      <c r="Y116" s="29"/>
      <c r="Z116" s="29"/>
      <c r="AA116" s="122">
        <f>IFERROR(RANK(J116,einddatumlijst,1)+COUNTIF($J$3:J116,J116)-1,ROW()-COUNTA($J$3:J116)-2+COUNTA($J$3:$J$202))</f>
        <v>114</v>
      </c>
      <c r="AB116" s="123">
        <f>INDEX($A$3:$A$202,MATCH(ROWS($AB$3:$AB116),$AA$3:$AA$202,0),1)</f>
        <v>114</v>
      </c>
      <c r="AC116" s="122" t="str">
        <f>IFERROR(IF(1650-(SUMIF($AG$3:$AG116,MID($AG$3:$AG$202,1,LEN($AG$3:$AG$202)-4)&amp;" (?)",$AF$3:$AF$202)-$AF116)&gt;=1650,$AF116,IF(1650-(SUMIF($AG$3:$AG116,MID($AG$3:$AG$202,1,LEN($AG$3:$AG$202)-4)&amp;" (?)",$AF$3:$AF$202)-$AF116)&gt;=0,IF($AF116&lt;1650-(SUMIF($AG$3:$AG116,MID($AG$3:$AG$202,1,LEN($AG$3:$AG$202)-4)&amp;" (?)",$AF$3:$AF$202)-$AF116),$AF116,1650-(SUMIF($AG$3:$AG116,MID($AG$3:$AG$202,1,LEN($AG$3:$AG$202)-4)&amp;" (?)",$AF$3:$AF$202)-$AF116)),0)),"")</f>
        <v/>
      </c>
      <c r="AD116" s="123">
        <f>SUM($AC$3:$AC116)</f>
        <v>0</v>
      </c>
      <c r="AE116" s="123" t="str">
        <f>IFERROR(IF(AD116&lt;((COUNTIFS(Personeelslijst!$C$3:$C$202,"*",Personeelslijst!$C$3:$C$202,"&lt;&gt;*(?)")+COUNTIF(Personeelslijst!$C$3:$C$202,"*(1)"))*1.5*220),AC116,IF(AC116-(AD116-((COUNTIFS(Personeelslijst!$C$3:$C$202,"*",Personeelslijst!$C$3:$C$202,"&lt;&gt;*(?)")+COUNTIF(Personeelslijst!$C$3:$C$202,"*(1)"))*1.5*220))&gt;0,AC116-(AD116-((COUNTIFS(Personeelslijst!$C$3:$C$202,"*",Personeelslijst!$C$3:$C$202,"&lt;&gt;*(?)")+COUNTIF(Personeelslijst!$C$3:$C$202,"*(1)"))*1.5*220)),0)),"")</f>
        <v/>
      </c>
      <c r="AF116" s="123" t="str">
        <f>IFERROR(INDEX($M$3:$M$202,MATCH(ROWS($AB$3:$AB116),$AA$3:$AA$202,0),1)+INDEX($P$3:$P$202,MATCH(ROWS($AB$3:$AB116),$AA$3:$AA$202,0),1),"")</f>
        <v/>
      </c>
      <c r="AG116" s="123" t="str">
        <f>INDEX(Personeelslijst!$AA$3:$AA$202,MATCH(ROWS($AB$3:$AB116),$AA$3:$AA$202,0),1)</f>
        <v/>
      </c>
    </row>
    <row r="117" spans="1:33">
      <c r="A117" s="54">
        <f>Personeelslijst!A117</f>
        <v>115</v>
      </c>
      <c r="B117" s="109">
        <f>Personeelslijst!E117</f>
        <v>0</v>
      </c>
      <c r="C117" s="110">
        <f>Personeelslijst!C117</f>
        <v>0</v>
      </c>
      <c r="D117" s="104"/>
      <c r="E117" s="111"/>
      <c r="F117" s="112"/>
      <c r="G117" s="113"/>
      <c r="H117" s="113"/>
      <c r="I117" s="114"/>
      <c r="J117" s="114"/>
      <c r="K117" s="115"/>
      <c r="L117" s="115"/>
      <c r="M117" s="119" t="str">
        <f t="shared" si="12"/>
        <v/>
      </c>
      <c r="N117" s="117" t="str">
        <f t="shared" si="13"/>
        <v/>
      </c>
      <c r="O117" s="116" t="str">
        <f t="shared" si="14"/>
        <v/>
      </c>
      <c r="P117" s="117" t="str">
        <f t="shared" si="15"/>
        <v/>
      </c>
      <c r="Q117" s="116" t="str">
        <f>IFERROR(INDEX($AC$3:$AC$202,MATCH(ROWS($Q$3:Q117),$AB$3:$AB$202,0),1),"")</f>
        <v/>
      </c>
      <c r="R117" s="116" t="str">
        <f>IFERROR(INDEX($AE$3:$AE$202,MATCH(ROWS($R$3:R117),$AB$3:$AB$202,0),1),"")</f>
        <v/>
      </c>
      <c r="S117" s="118"/>
      <c r="T117" s="118"/>
      <c r="U117" s="118"/>
      <c r="V117" s="118"/>
      <c r="W117" s="118"/>
      <c r="X117" s="29"/>
      <c r="Y117" s="29"/>
      <c r="Z117" s="29"/>
      <c r="AA117" s="122">
        <f>IFERROR(RANK(J117,einddatumlijst,1)+COUNTIF($J$3:J117,J117)-1,ROW()-COUNTA($J$3:J117)-2+COUNTA($J$3:$J$202))</f>
        <v>115</v>
      </c>
      <c r="AB117" s="123">
        <f>INDEX($A$3:$A$202,MATCH(ROWS($AB$3:$AB117),$AA$3:$AA$202,0),1)</f>
        <v>115</v>
      </c>
      <c r="AC117" s="122" t="str">
        <f>IFERROR(IF(1650-(SUMIF($AG$3:$AG117,MID($AG$3:$AG$202,1,LEN($AG$3:$AG$202)-4)&amp;" (?)",$AF$3:$AF$202)-$AF117)&gt;=1650,$AF117,IF(1650-(SUMIF($AG$3:$AG117,MID($AG$3:$AG$202,1,LEN($AG$3:$AG$202)-4)&amp;" (?)",$AF$3:$AF$202)-$AF117)&gt;=0,IF($AF117&lt;1650-(SUMIF($AG$3:$AG117,MID($AG$3:$AG$202,1,LEN($AG$3:$AG$202)-4)&amp;" (?)",$AF$3:$AF$202)-$AF117),$AF117,1650-(SUMIF($AG$3:$AG117,MID($AG$3:$AG$202,1,LEN($AG$3:$AG$202)-4)&amp;" (?)",$AF$3:$AF$202)-$AF117)),0)),"")</f>
        <v/>
      </c>
      <c r="AD117" s="123">
        <f>SUM($AC$3:$AC117)</f>
        <v>0</v>
      </c>
      <c r="AE117" s="123" t="str">
        <f>IFERROR(IF(AD117&lt;((COUNTIFS(Personeelslijst!$C$3:$C$202,"*",Personeelslijst!$C$3:$C$202,"&lt;&gt;*(?)")+COUNTIF(Personeelslijst!$C$3:$C$202,"*(1)"))*1.5*220),AC117,IF(AC117-(AD117-((COUNTIFS(Personeelslijst!$C$3:$C$202,"*",Personeelslijst!$C$3:$C$202,"&lt;&gt;*(?)")+COUNTIF(Personeelslijst!$C$3:$C$202,"*(1)"))*1.5*220))&gt;0,AC117-(AD117-((COUNTIFS(Personeelslijst!$C$3:$C$202,"*",Personeelslijst!$C$3:$C$202,"&lt;&gt;*(?)")+COUNTIF(Personeelslijst!$C$3:$C$202,"*(1)"))*1.5*220)),0)),"")</f>
        <v/>
      </c>
      <c r="AF117" s="123" t="str">
        <f>IFERROR(INDEX($M$3:$M$202,MATCH(ROWS($AB$3:$AB117),$AA$3:$AA$202,0),1)+INDEX($P$3:$P$202,MATCH(ROWS($AB$3:$AB117),$AA$3:$AA$202,0),1),"")</f>
        <v/>
      </c>
      <c r="AG117" s="123" t="str">
        <f>INDEX(Personeelslijst!$AA$3:$AA$202,MATCH(ROWS($AB$3:$AB117),$AA$3:$AA$202,0),1)</f>
        <v/>
      </c>
    </row>
    <row r="118" spans="1:33">
      <c r="A118" s="54">
        <f>Personeelslijst!A118</f>
        <v>116</v>
      </c>
      <c r="B118" s="109">
        <f>Personeelslijst!E118</f>
        <v>0</v>
      </c>
      <c r="C118" s="110">
        <f>Personeelslijst!C118</f>
        <v>0</v>
      </c>
      <c r="D118" s="104"/>
      <c r="E118" s="111"/>
      <c r="F118" s="112"/>
      <c r="G118" s="113"/>
      <c r="H118" s="113"/>
      <c r="I118" s="114"/>
      <c r="J118" s="114"/>
      <c r="K118" s="115"/>
      <c r="L118" s="115"/>
      <c r="M118" s="119" t="str">
        <f t="shared" si="12"/>
        <v/>
      </c>
      <c r="N118" s="117" t="str">
        <f t="shared" si="13"/>
        <v/>
      </c>
      <c r="O118" s="116" t="str">
        <f t="shared" si="14"/>
        <v/>
      </c>
      <c r="P118" s="117" t="str">
        <f t="shared" si="15"/>
        <v/>
      </c>
      <c r="Q118" s="116" t="str">
        <f>IFERROR(INDEX($AC$3:$AC$202,MATCH(ROWS($Q$3:Q118),$AB$3:$AB$202,0),1),"")</f>
        <v/>
      </c>
      <c r="R118" s="116" t="str">
        <f>IFERROR(INDEX($AE$3:$AE$202,MATCH(ROWS($R$3:R118),$AB$3:$AB$202,0),1),"")</f>
        <v/>
      </c>
      <c r="S118" s="118"/>
      <c r="T118" s="118"/>
      <c r="U118" s="118"/>
      <c r="V118" s="118"/>
      <c r="W118" s="118"/>
      <c r="X118" s="29"/>
      <c r="Y118" s="29"/>
      <c r="Z118" s="29"/>
      <c r="AA118" s="122">
        <f>IFERROR(RANK(J118,einddatumlijst,1)+COUNTIF($J$3:J118,J118)-1,ROW()-COUNTA($J$3:J118)-2+COUNTA($J$3:$J$202))</f>
        <v>116</v>
      </c>
      <c r="AB118" s="123">
        <f>INDEX($A$3:$A$202,MATCH(ROWS($AB$3:$AB118),$AA$3:$AA$202,0),1)</f>
        <v>116</v>
      </c>
      <c r="AC118" s="122" t="str">
        <f>IFERROR(IF(1650-(SUMIF($AG$3:$AG118,MID($AG$3:$AG$202,1,LEN($AG$3:$AG$202)-4)&amp;" (?)",$AF$3:$AF$202)-$AF118)&gt;=1650,$AF118,IF(1650-(SUMIF($AG$3:$AG118,MID($AG$3:$AG$202,1,LEN($AG$3:$AG$202)-4)&amp;" (?)",$AF$3:$AF$202)-$AF118)&gt;=0,IF($AF118&lt;1650-(SUMIF($AG$3:$AG118,MID($AG$3:$AG$202,1,LEN($AG$3:$AG$202)-4)&amp;" (?)",$AF$3:$AF$202)-$AF118),$AF118,1650-(SUMIF($AG$3:$AG118,MID($AG$3:$AG$202,1,LEN($AG$3:$AG$202)-4)&amp;" (?)",$AF$3:$AF$202)-$AF118)),0)),"")</f>
        <v/>
      </c>
      <c r="AD118" s="123">
        <f>SUM($AC$3:$AC118)</f>
        <v>0</v>
      </c>
      <c r="AE118" s="123" t="str">
        <f>IFERROR(IF(AD118&lt;((COUNTIFS(Personeelslijst!$C$3:$C$202,"*",Personeelslijst!$C$3:$C$202,"&lt;&gt;*(?)")+COUNTIF(Personeelslijst!$C$3:$C$202,"*(1)"))*1.5*220),AC118,IF(AC118-(AD118-((COUNTIFS(Personeelslijst!$C$3:$C$202,"*",Personeelslijst!$C$3:$C$202,"&lt;&gt;*(?)")+COUNTIF(Personeelslijst!$C$3:$C$202,"*(1)"))*1.5*220))&gt;0,AC118-(AD118-((COUNTIFS(Personeelslijst!$C$3:$C$202,"*",Personeelslijst!$C$3:$C$202,"&lt;&gt;*(?)")+COUNTIF(Personeelslijst!$C$3:$C$202,"*(1)"))*1.5*220)),0)),"")</f>
        <v/>
      </c>
      <c r="AF118" s="123" t="str">
        <f>IFERROR(INDEX($M$3:$M$202,MATCH(ROWS($AB$3:$AB118),$AA$3:$AA$202,0),1)+INDEX($P$3:$P$202,MATCH(ROWS($AB$3:$AB118),$AA$3:$AA$202,0),1),"")</f>
        <v/>
      </c>
      <c r="AG118" s="123" t="str">
        <f>INDEX(Personeelslijst!$AA$3:$AA$202,MATCH(ROWS($AB$3:$AB118),$AA$3:$AA$202,0),1)</f>
        <v/>
      </c>
    </row>
    <row r="119" spans="1:33">
      <c r="A119" s="54">
        <f>Personeelslijst!A119</f>
        <v>117</v>
      </c>
      <c r="B119" s="109">
        <f>Personeelslijst!E119</f>
        <v>0</v>
      </c>
      <c r="C119" s="110">
        <f>Personeelslijst!C119</f>
        <v>0</v>
      </c>
      <c r="D119" s="104"/>
      <c r="E119" s="111"/>
      <c r="F119" s="112"/>
      <c r="G119" s="113"/>
      <c r="H119" s="113"/>
      <c r="I119" s="114"/>
      <c r="J119" s="114"/>
      <c r="K119" s="115"/>
      <c r="L119" s="115"/>
      <c r="M119" s="119" t="str">
        <f t="shared" si="12"/>
        <v/>
      </c>
      <c r="N119" s="117" t="str">
        <f t="shared" si="13"/>
        <v/>
      </c>
      <c r="O119" s="116" t="str">
        <f t="shared" si="14"/>
        <v/>
      </c>
      <c r="P119" s="117" t="str">
        <f t="shared" si="15"/>
        <v/>
      </c>
      <c r="Q119" s="116" t="str">
        <f>IFERROR(INDEX($AC$3:$AC$202,MATCH(ROWS($Q$3:Q119),$AB$3:$AB$202,0),1),"")</f>
        <v/>
      </c>
      <c r="R119" s="116" t="str">
        <f>IFERROR(INDEX($AE$3:$AE$202,MATCH(ROWS($R$3:R119),$AB$3:$AB$202,0),1),"")</f>
        <v/>
      </c>
      <c r="S119" s="118"/>
      <c r="T119" s="118"/>
      <c r="U119" s="118"/>
      <c r="V119" s="118"/>
      <c r="W119" s="118"/>
      <c r="X119" s="29"/>
      <c r="Y119" s="29"/>
      <c r="Z119" s="29"/>
      <c r="AA119" s="122">
        <f>IFERROR(RANK(J119,einddatumlijst,1)+COUNTIF($J$3:J119,J119)-1,ROW()-COUNTA($J$3:J119)-2+COUNTA($J$3:$J$202))</f>
        <v>117</v>
      </c>
      <c r="AB119" s="123">
        <f>INDEX($A$3:$A$202,MATCH(ROWS($AB$3:$AB119),$AA$3:$AA$202,0),1)</f>
        <v>117</v>
      </c>
      <c r="AC119" s="122" t="str">
        <f>IFERROR(IF(1650-(SUMIF($AG$3:$AG119,MID($AG$3:$AG$202,1,LEN($AG$3:$AG$202)-4)&amp;" (?)",$AF$3:$AF$202)-$AF119)&gt;=1650,$AF119,IF(1650-(SUMIF($AG$3:$AG119,MID($AG$3:$AG$202,1,LEN($AG$3:$AG$202)-4)&amp;" (?)",$AF$3:$AF$202)-$AF119)&gt;=0,IF($AF119&lt;1650-(SUMIF($AG$3:$AG119,MID($AG$3:$AG$202,1,LEN($AG$3:$AG$202)-4)&amp;" (?)",$AF$3:$AF$202)-$AF119),$AF119,1650-(SUMIF($AG$3:$AG119,MID($AG$3:$AG$202,1,LEN($AG$3:$AG$202)-4)&amp;" (?)",$AF$3:$AF$202)-$AF119)),0)),"")</f>
        <v/>
      </c>
      <c r="AD119" s="123">
        <f>SUM($AC$3:$AC119)</f>
        <v>0</v>
      </c>
      <c r="AE119" s="123" t="str">
        <f>IFERROR(IF(AD119&lt;((COUNTIFS(Personeelslijst!$C$3:$C$202,"*",Personeelslijst!$C$3:$C$202,"&lt;&gt;*(?)")+COUNTIF(Personeelslijst!$C$3:$C$202,"*(1)"))*1.5*220),AC119,IF(AC119-(AD119-((COUNTIFS(Personeelslijst!$C$3:$C$202,"*",Personeelslijst!$C$3:$C$202,"&lt;&gt;*(?)")+COUNTIF(Personeelslijst!$C$3:$C$202,"*(1)"))*1.5*220))&gt;0,AC119-(AD119-((COUNTIFS(Personeelslijst!$C$3:$C$202,"*",Personeelslijst!$C$3:$C$202,"&lt;&gt;*(?)")+COUNTIF(Personeelslijst!$C$3:$C$202,"*(1)"))*1.5*220)),0)),"")</f>
        <v/>
      </c>
      <c r="AF119" s="123" t="str">
        <f>IFERROR(INDEX($M$3:$M$202,MATCH(ROWS($AB$3:$AB119),$AA$3:$AA$202,0),1)+INDEX($P$3:$P$202,MATCH(ROWS($AB$3:$AB119),$AA$3:$AA$202,0),1),"")</f>
        <v/>
      </c>
      <c r="AG119" s="123" t="str">
        <f>INDEX(Personeelslijst!$AA$3:$AA$202,MATCH(ROWS($AB$3:$AB119),$AA$3:$AA$202,0),1)</f>
        <v/>
      </c>
    </row>
    <row r="120" spans="1:33">
      <c r="A120" s="54">
        <f>Personeelslijst!A120</f>
        <v>118</v>
      </c>
      <c r="B120" s="109">
        <f>Personeelslijst!E120</f>
        <v>0</v>
      </c>
      <c r="C120" s="110">
        <f>Personeelslijst!C120</f>
        <v>0</v>
      </c>
      <c r="D120" s="104"/>
      <c r="E120" s="111"/>
      <c r="F120" s="112"/>
      <c r="G120" s="113"/>
      <c r="H120" s="113"/>
      <c r="I120" s="114"/>
      <c r="J120" s="114"/>
      <c r="K120" s="115"/>
      <c r="L120" s="115"/>
      <c r="M120" s="119" t="str">
        <f t="shared" si="12"/>
        <v/>
      </c>
      <c r="N120" s="117" t="str">
        <f t="shared" si="13"/>
        <v/>
      </c>
      <c r="O120" s="116" t="str">
        <f t="shared" si="14"/>
        <v/>
      </c>
      <c r="P120" s="117" t="str">
        <f t="shared" si="15"/>
        <v/>
      </c>
      <c r="Q120" s="116" t="str">
        <f>IFERROR(INDEX($AC$3:$AC$202,MATCH(ROWS($Q$3:Q120),$AB$3:$AB$202,0),1),"")</f>
        <v/>
      </c>
      <c r="R120" s="116" t="str">
        <f>IFERROR(INDEX($AE$3:$AE$202,MATCH(ROWS($R$3:R120),$AB$3:$AB$202,0),1),"")</f>
        <v/>
      </c>
      <c r="S120" s="118"/>
      <c r="T120" s="118"/>
      <c r="U120" s="118"/>
      <c r="V120" s="118"/>
      <c r="W120" s="118"/>
      <c r="X120" s="29"/>
      <c r="Y120" s="29"/>
      <c r="Z120" s="29"/>
      <c r="AA120" s="122">
        <f>IFERROR(RANK(J120,einddatumlijst,1)+COUNTIF($J$3:J120,J120)-1,ROW()-COUNTA($J$3:J120)-2+COUNTA($J$3:$J$202))</f>
        <v>118</v>
      </c>
      <c r="AB120" s="123">
        <f>INDEX($A$3:$A$202,MATCH(ROWS($AB$3:$AB120),$AA$3:$AA$202,0),1)</f>
        <v>118</v>
      </c>
      <c r="AC120" s="122" t="str">
        <f>IFERROR(IF(1650-(SUMIF($AG$3:$AG120,MID($AG$3:$AG$202,1,LEN($AG$3:$AG$202)-4)&amp;" (?)",$AF$3:$AF$202)-$AF120)&gt;=1650,$AF120,IF(1650-(SUMIF($AG$3:$AG120,MID($AG$3:$AG$202,1,LEN($AG$3:$AG$202)-4)&amp;" (?)",$AF$3:$AF$202)-$AF120)&gt;=0,IF($AF120&lt;1650-(SUMIF($AG$3:$AG120,MID($AG$3:$AG$202,1,LEN($AG$3:$AG$202)-4)&amp;" (?)",$AF$3:$AF$202)-$AF120),$AF120,1650-(SUMIF($AG$3:$AG120,MID($AG$3:$AG$202,1,LEN($AG$3:$AG$202)-4)&amp;" (?)",$AF$3:$AF$202)-$AF120)),0)),"")</f>
        <v/>
      </c>
      <c r="AD120" s="123">
        <f>SUM($AC$3:$AC120)</f>
        <v>0</v>
      </c>
      <c r="AE120" s="123" t="str">
        <f>IFERROR(IF(AD120&lt;((COUNTIFS(Personeelslijst!$C$3:$C$202,"*",Personeelslijst!$C$3:$C$202,"&lt;&gt;*(?)")+COUNTIF(Personeelslijst!$C$3:$C$202,"*(1)"))*1.5*220),AC120,IF(AC120-(AD120-((COUNTIFS(Personeelslijst!$C$3:$C$202,"*",Personeelslijst!$C$3:$C$202,"&lt;&gt;*(?)")+COUNTIF(Personeelslijst!$C$3:$C$202,"*(1)"))*1.5*220))&gt;0,AC120-(AD120-((COUNTIFS(Personeelslijst!$C$3:$C$202,"*",Personeelslijst!$C$3:$C$202,"&lt;&gt;*(?)")+COUNTIF(Personeelslijst!$C$3:$C$202,"*(1)"))*1.5*220)),0)),"")</f>
        <v/>
      </c>
      <c r="AF120" s="123" t="str">
        <f>IFERROR(INDEX($M$3:$M$202,MATCH(ROWS($AB$3:$AB120),$AA$3:$AA$202,0),1)+INDEX($P$3:$P$202,MATCH(ROWS($AB$3:$AB120),$AA$3:$AA$202,0),1),"")</f>
        <v/>
      </c>
      <c r="AG120" s="123" t="str">
        <f>INDEX(Personeelslijst!$AA$3:$AA$202,MATCH(ROWS($AB$3:$AB120),$AA$3:$AA$202,0),1)</f>
        <v/>
      </c>
    </row>
    <row r="121" spans="1:33">
      <c r="A121" s="54">
        <f>Personeelslijst!A121</f>
        <v>119</v>
      </c>
      <c r="B121" s="109">
        <f>Personeelslijst!E121</f>
        <v>0</v>
      </c>
      <c r="C121" s="110">
        <f>Personeelslijst!C121</f>
        <v>0</v>
      </c>
      <c r="D121" s="104"/>
      <c r="E121" s="111"/>
      <c r="F121" s="112"/>
      <c r="G121" s="113"/>
      <c r="H121" s="113"/>
      <c r="I121" s="114"/>
      <c r="J121" s="114"/>
      <c r="K121" s="115"/>
      <c r="L121" s="115"/>
      <c r="M121" s="119" t="str">
        <f t="shared" si="12"/>
        <v/>
      </c>
      <c r="N121" s="117" t="str">
        <f t="shared" si="13"/>
        <v/>
      </c>
      <c r="O121" s="116" t="str">
        <f t="shared" si="14"/>
        <v/>
      </c>
      <c r="P121" s="117" t="str">
        <f t="shared" si="15"/>
        <v/>
      </c>
      <c r="Q121" s="116" t="str">
        <f>IFERROR(INDEX($AC$3:$AC$202,MATCH(ROWS($Q$3:Q121),$AB$3:$AB$202,0),1),"")</f>
        <v/>
      </c>
      <c r="R121" s="116" t="str">
        <f>IFERROR(INDEX($AE$3:$AE$202,MATCH(ROWS($R$3:R121),$AB$3:$AB$202,0),1),"")</f>
        <v/>
      </c>
      <c r="S121" s="118"/>
      <c r="T121" s="118"/>
      <c r="U121" s="118"/>
      <c r="V121" s="118"/>
      <c r="W121" s="118"/>
      <c r="X121" s="29"/>
      <c r="Y121" s="29"/>
      <c r="Z121" s="29"/>
      <c r="AA121" s="122">
        <f>IFERROR(RANK(J121,einddatumlijst,1)+COUNTIF($J$3:J121,J121)-1,ROW()-COUNTA($J$3:J121)-2+COUNTA($J$3:$J$202))</f>
        <v>119</v>
      </c>
      <c r="AB121" s="123">
        <f>INDEX($A$3:$A$202,MATCH(ROWS($AB$3:$AB121),$AA$3:$AA$202,0),1)</f>
        <v>119</v>
      </c>
      <c r="AC121" s="122" t="str">
        <f>IFERROR(IF(1650-(SUMIF($AG$3:$AG121,MID($AG$3:$AG$202,1,LEN($AG$3:$AG$202)-4)&amp;" (?)",$AF$3:$AF$202)-$AF121)&gt;=1650,$AF121,IF(1650-(SUMIF($AG$3:$AG121,MID($AG$3:$AG$202,1,LEN($AG$3:$AG$202)-4)&amp;" (?)",$AF$3:$AF$202)-$AF121)&gt;=0,IF($AF121&lt;1650-(SUMIF($AG$3:$AG121,MID($AG$3:$AG$202,1,LEN($AG$3:$AG$202)-4)&amp;" (?)",$AF$3:$AF$202)-$AF121),$AF121,1650-(SUMIF($AG$3:$AG121,MID($AG$3:$AG$202,1,LEN($AG$3:$AG$202)-4)&amp;" (?)",$AF$3:$AF$202)-$AF121)),0)),"")</f>
        <v/>
      </c>
      <c r="AD121" s="123">
        <f>SUM($AC$3:$AC121)</f>
        <v>0</v>
      </c>
      <c r="AE121" s="123" t="str">
        <f>IFERROR(IF(AD121&lt;((COUNTIFS(Personeelslijst!$C$3:$C$202,"*",Personeelslijst!$C$3:$C$202,"&lt;&gt;*(?)")+COUNTIF(Personeelslijst!$C$3:$C$202,"*(1)"))*1.5*220),AC121,IF(AC121-(AD121-((COUNTIFS(Personeelslijst!$C$3:$C$202,"*",Personeelslijst!$C$3:$C$202,"&lt;&gt;*(?)")+COUNTIF(Personeelslijst!$C$3:$C$202,"*(1)"))*1.5*220))&gt;0,AC121-(AD121-((COUNTIFS(Personeelslijst!$C$3:$C$202,"*",Personeelslijst!$C$3:$C$202,"&lt;&gt;*(?)")+COUNTIF(Personeelslijst!$C$3:$C$202,"*(1)"))*1.5*220)),0)),"")</f>
        <v/>
      </c>
      <c r="AF121" s="123" t="str">
        <f>IFERROR(INDEX($M$3:$M$202,MATCH(ROWS($AB$3:$AB121),$AA$3:$AA$202,0),1)+INDEX($P$3:$P$202,MATCH(ROWS($AB$3:$AB121),$AA$3:$AA$202,0),1),"")</f>
        <v/>
      </c>
      <c r="AG121" s="123" t="str">
        <f>INDEX(Personeelslijst!$AA$3:$AA$202,MATCH(ROWS($AB$3:$AB121),$AA$3:$AA$202,0),1)</f>
        <v/>
      </c>
    </row>
    <row r="122" spans="1:33">
      <c r="A122" s="54">
        <f>Personeelslijst!A122</f>
        <v>120</v>
      </c>
      <c r="B122" s="109">
        <f>Personeelslijst!E122</f>
        <v>0</v>
      </c>
      <c r="C122" s="110">
        <f>Personeelslijst!C122</f>
        <v>0</v>
      </c>
      <c r="D122" s="104"/>
      <c r="E122" s="111"/>
      <c r="F122" s="112"/>
      <c r="G122" s="113"/>
      <c r="H122" s="113"/>
      <c r="I122" s="114"/>
      <c r="J122" s="114"/>
      <c r="K122" s="115"/>
      <c r="L122" s="115"/>
      <c r="M122" s="119" t="str">
        <f t="shared" si="12"/>
        <v/>
      </c>
      <c r="N122" s="117" t="str">
        <f t="shared" si="13"/>
        <v/>
      </c>
      <c r="O122" s="116" t="str">
        <f t="shared" si="14"/>
        <v/>
      </c>
      <c r="P122" s="117" t="str">
        <f t="shared" si="15"/>
        <v/>
      </c>
      <c r="Q122" s="116" t="str">
        <f>IFERROR(INDEX($AC$3:$AC$202,MATCH(ROWS($Q$3:Q122),$AB$3:$AB$202,0),1),"")</f>
        <v/>
      </c>
      <c r="R122" s="116" t="str">
        <f>IFERROR(INDEX($AE$3:$AE$202,MATCH(ROWS($R$3:R122),$AB$3:$AB$202,0),1),"")</f>
        <v/>
      </c>
      <c r="S122" s="118"/>
      <c r="T122" s="118"/>
      <c r="U122" s="118"/>
      <c r="V122" s="118"/>
      <c r="W122" s="118"/>
      <c r="X122" s="29"/>
      <c r="Y122" s="29"/>
      <c r="Z122" s="29"/>
      <c r="AA122" s="122">
        <f>IFERROR(RANK(J122,einddatumlijst,1)+COUNTIF($J$3:J122,J122)-1,ROW()-COUNTA($J$3:J122)-2+COUNTA($J$3:$J$202))</f>
        <v>120</v>
      </c>
      <c r="AB122" s="123">
        <f>INDEX($A$3:$A$202,MATCH(ROWS($AB$3:$AB122),$AA$3:$AA$202,0),1)</f>
        <v>120</v>
      </c>
      <c r="AC122" s="122" t="str">
        <f>IFERROR(IF(1650-(SUMIF($AG$3:$AG122,MID($AG$3:$AG$202,1,LEN($AG$3:$AG$202)-4)&amp;" (?)",$AF$3:$AF$202)-$AF122)&gt;=1650,$AF122,IF(1650-(SUMIF($AG$3:$AG122,MID($AG$3:$AG$202,1,LEN($AG$3:$AG$202)-4)&amp;" (?)",$AF$3:$AF$202)-$AF122)&gt;=0,IF($AF122&lt;1650-(SUMIF($AG$3:$AG122,MID($AG$3:$AG$202,1,LEN($AG$3:$AG$202)-4)&amp;" (?)",$AF$3:$AF$202)-$AF122),$AF122,1650-(SUMIF($AG$3:$AG122,MID($AG$3:$AG$202,1,LEN($AG$3:$AG$202)-4)&amp;" (?)",$AF$3:$AF$202)-$AF122)),0)),"")</f>
        <v/>
      </c>
      <c r="AD122" s="123">
        <f>SUM($AC$3:$AC122)</f>
        <v>0</v>
      </c>
      <c r="AE122" s="123" t="str">
        <f>IFERROR(IF(AD122&lt;((COUNTIFS(Personeelslijst!$C$3:$C$202,"*",Personeelslijst!$C$3:$C$202,"&lt;&gt;*(?)")+COUNTIF(Personeelslijst!$C$3:$C$202,"*(1)"))*1.5*220),AC122,IF(AC122-(AD122-((COUNTIFS(Personeelslijst!$C$3:$C$202,"*",Personeelslijst!$C$3:$C$202,"&lt;&gt;*(?)")+COUNTIF(Personeelslijst!$C$3:$C$202,"*(1)"))*1.5*220))&gt;0,AC122-(AD122-((COUNTIFS(Personeelslijst!$C$3:$C$202,"*",Personeelslijst!$C$3:$C$202,"&lt;&gt;*(?)")+COUNTIF(Personeelslijst!$C$3:$C$202,"*(1)"))*1.5*220)),0)),"")</f>
        <v/>
      </c>
      <c r="AF122" s="123" t="str">
        <f>IFERROR(INDEX($M$3:$M$202,MATCH(ROWS($AB$3:$AB122),$AA$3:$AA$202,0),1)+INDEX($P$3:$P$202,MATCH(ROWS($AB$3:$AB122),$AA$3:$AA$202,0),1),"")</f>
        <v/>
      </c>
      <c r="AG122" s="123" t="str">
        <f>INDEX(Personeelslijst!$AA$3:$AA$202,MATCH(ROWS($AB$3:$AB122),$AA$3:$AA$202,0),1)</f>
        <v/>
      </c>
    </row>
    <row r="123" spans="1:33">
      <c r="A123" s="54">
        <f>Personeelslijst!A123</f>
        <v>121</v>
      </c>
      <c r="B123" s="109">
        <f>Personeelslijst!E123</f>
        <v>0</v>
      </c>
      <c r="C123" s="110">
        <f>Personeelslijst!C123</f>
        <v>0</v>
      </c>
      <c r="D123" s="104"/>
      <c r="E123" s="111"/>
      <c r="F123" s="112"/>
      <c r="G123" s="113"/>
      <c r="H123" s="113"/>
      <c r="I123" s="114"/>
      <c r="J123" s="114"/>
      <c r="K123" s="115"/>
      <c r="L123" s="115"/>
      <c r="M123" s="119" t="str">
        <f t="shared" si="12"/>
        <v/>
      </c>
      <c r="N123" s="117" t="str">
        <f t="shared" si="13"/>
        <v/>
      </c>
      <c r="O123" s="116" t="str">
        <f t="shared" si="14"/>
        <v/>
      </c>
      <c r="P123" s="117" t="str">
        <f t="shared" si="15"/>
        <v/>
      </c>
      <c r="Q123" s="116" t="str">
        <f>IFERROR(INDEX($AC$3:$AC$202,MATCH(ROWS($Q$3:Q123),$AB$3:$AB$202,0),1),"")</f>
        <v/>
      </c>
      <c r="R123" s="116" t="str">
        <f>IFERROR(INDEX($AE$3:$AE$202,MATCH(ROWS($R$3:R123),$AB$3:$AB$202,0),1),"")</f>
        <v/>
      </c>
      <c r="S123" s="118"/>
      <c r="T123" s="118"/>
      <c r="U123" s="118"/>
      <c r="V123" s="118"/>
      <c r="W123" s="118"/>
      <c r="X123" s="29"/>
      <c r="Y123" s="29"/>
      <c r="Z123" s="29"/>
      <c r="AA123" s="122">
        <f>IFERROR(RANK(J123,einddatumlijst,1)+COUNTIF($J$3:J123,J123)-1,ROW()-COUNTA($J$3:J123)-2+COUNTA($J$3:$J$202))</f>
        <v>121</v>
      </c>
      <c r="AB123" s="123">
        <f>INDEX($A$3:$A$202,MATCH(ROWS($AB$3:$AB123),$AA$3:$AA$202,0),1)</f>
        <v>121</v>
      </c>
      <c r="AC123" s="122" t="str">
        <f>IFERROR(IF(1650-(SUMIF($AG$3:$AG123,MID($AG$3:$AG$202,1,LEN($AG$3:$AG$202)-4)&amp;" (?)",$AF$3:$AF$202)-$AF123)&gt;=1650,$AF123,IF(1650-(SUMIF($AG$3:$AG123,MID($AG$3:$AG$202,1,LEN($AG$3:$AG$202)-4)&amp;" (?)",$AF$3:$AF$202)-$AF123)&gt;=0,IF($AF123&lt;1650-(SUMIF($AG$3:$AG123,MID($AG$3:$AG$202,1,LEN($AG$3:$AG$202)-4)&amp;" (?)",$AF$3:$AF$202)-$AF123),$AF123,1650-(SUMIF($AG$3:$AG123,MID($AG$3:$AG$202,1,LEN($AG$3:$AG$202)-4)&amp;" (?)",$AF$3:$AF$202)-$AF123)),0)),"")</f>
        <v/>
      </c>
      <c r="AD123" s="123">
        <f>SUM($AC$3:$AC123)</f>
        <v>0</v>
      </c>
      <c r="AE123" s="123" t="str">
        <f>IFERROR(IF(AD123&lt;((COUNTIFS(Personeelslijst!$C$3:$C$202,"*",Personeelslijst!$C$3:$C$202,"&lt;&gt;*(?)")+COUNTIF(Personeelslijst!$C$3:$C$202,"*(1)"))*1.5*220),AC123,IF(AC123-(AD123-((COUNTIFS(Personeelslijst!$C$3:$C$202,"*",Personeelslijst!$C$3:$C$202,"&lt;&gt;*(?)")+COUNTIF(Personeelslijst!$C$3:$C$202,"*(1)"))*1.5*220))&gt;0,AC123-(AD123-((COUNTIFS(Personeelslijst!$C$3:$C$202,"*",Personeelslijst!$C$3:$C$202,"&lt;&gt;*(?)")+COUNTIF(Personeelslijst!$C$3:$C$202,"*(1)"))*1.5*220)),0)),"")</f>
        <v/>
      </c>
      <c r="AF123" s="123" t="str">
        <f>IFERROR(INDEX($M$3:$M$202,MATCH(ROWS($AB$3:$AB123),$AA$3:$AA$202,0),1)+INDEX($P$3:$P$202,MATCH(ROWS($AB$3:$AB123),$AA$3:$AA$202,0),1),"")</f>
        <v/>
      </c>
      <c r="AG123" s="123" t="str">
        <f>INDEX(Personeelslijst!$AA$3:$AA$202,MATCH(ROWS($AB$3:$AB123),$AA$3:$AA$202,0),1)</f>
        <v/>
      </c>
    </row>
    <row r="124" spans="1:33">
      <c r="A124" s="54">
        <f>Personeelslijst!A124</f>
        <v>122</v>
      </c>
      <c r="B124" s="109">
        <f>Personeelslijst!E124</f>
        <v>0</v>
      </c>
      <c r="C124" s="110">
        <f>Personeelslijst!C124</f>
        <v>0</v>
      </c>
      <c r="D124" s="104"/>
      <c r="E124" s="111"/>
      <c r="F124" s="112"/>
      <c r="G124" s="113"/>
      <c r="H124" s="113"/>
      <c r="I124" s="114"/>
      <c r="J124" s="114"/>
      <c r="K124" s="115"/>
      <c r="L124" s="115"/>
      <c r="M124" s="119" t="str">
        <f t="shared" si="12"/>
        <v/>
      </c>
      <c r="N124" s="117" t="str">
        <f t="shared" si="13"/>
        <v/>
      </c>
      <c r="O124" s="116" t="str">
        <f t="shared" si="14"/>
        <v/>
      </c>
      <c r="P124" s="117" t="str">
        <f t="shared" si="15"/>
        <v/>
      </c>
      <c r="Q124" s="116" t="str">
        <f>IFERROR(INDEX($AC$3:$AC$202,MATCH(ROWS($Q$3:Q124),$AB$3:$AB$202,0),1),"")</f>
        <v/>
      </c>
      <c r="R124" s="116" t="str">
        <f>IFERROR(INDEX($AE$3:$AE$202,MATCH(ROWS($R$3:R124),$AB$3:$AB$202,0),1),"")</f>
        <v/>
      </c>
      <c r="S124" s="118"/>
      <c r="T124" s="118"/>
      <c r="U124" s="118"/>
      <c r="V124" s="118"/>
      <c r="W124" s="118"/>
      <c r="X124" s="29"/>
      <c r="Y124" s="29"/>
      <c r="Z124" s="29"/>
      <c r="AA124" s="122">
        <f>IFERROR(RANK(J124,einddatumlijst,1)+COUNTIF($J$3:J124,J124)-1,ROW()-COUNTA($J$3:J124)-2+COUNTA($J$3:$J$202))</f>
        <v>122</v>
      </c>
      <c r="AB124" s="123">
        <f>INDEX($A$3:$A$202,MATCH(ROWS($AB$3:$AB124),$AA$3:$AA$202,0),1)</f>
        <v>122</v>
      </c>
      <c r="AC124" s="122" t="str">
        <f>IFERROR(IF(1650-(SUMIF($AG$3:$AG124,MID($AG$3:$AG$202,1,LEN($AG$3:$AG$202)-4)&amp;" (?)",$AF$3:$AF$202)-$AF124)&gt;=1650,$AF124,IF(1650-(SUMIF($AG$3:$AG124,MID($AG$3:$AG$202,1,LEN($AG$3:$AG$202)-4)&amp;" (?)",$AF$3:$AF$202)-$AF124)&gt;=0,IF($AF124&lt;1650-(SUMIF($AG$3:$AG124,MID($AG$3:$AG$202,1,LEN($AG$3:$AG$202)-4)&amp;" (?)",$AF$3:$AF$202)-$AF124),$AF124,1650-(SUMIF($AG$3:$AG124,MID($AG$3:$AG$202,1,LEN($AG$3:$AG$202)-4)&amp;" (?)",$AF$3:$AF$202)-$AF124)),0)),"")</f>
        <v/>
      </c>
      <c r="AD124" s="123">
        <f>SUM($AC$3:$AC124)</f>
        <v>0</v>
      </c>
      <c r="AE124" s="123" t="str">
        <f>IFERROR(IF(AD124&lt;((COUNTIFS(Personeelslijst!$C$3:$C$202,"*",Personeelslijst!$C$3:$C$202,"&lt;&gt;*(?)")+COUNTIF(Personeelslijst!$C$3:$C$202,"*(1)"))*1.5*220),AC124,IF(AC124-(AD124-((COUNTIFS(Personeelslijst!$C$3:$C$202,"*",Personeelslijst!$C$3:$C$202,"&lt;&gt;*(?)")+COUNTIF(Personeelslijst!$C$3:$C$202,"*(1)"))*1.5*220))&gt;0,AC124-(AD124-((COUNTIFS(Personeelslijst!$C$3:$C$202,"*",Personeelslijst!$C$3:$C$202,"&lt;&gt;*(?)")+COUNTIF(Personeelslijst!$C$3:$C$202,"*(1)"))*1.5*220)),0)),"")</f>
        <v/>
      </c>
      <c r="AF124" s="123" t="str">
        <f>IFERROR(INDEX($M$3:$M$202,MATCH(ROWS($AB$3:$AB124),$AA$3:$AA$202,0),1)+INDEX($P$3:$P$202,MATCH(ROWS($AB$3:$AB124),$AA$3:$AA$202,0),1),"")</f>
        <v/>
      </c>
      <c r="AG124" s="123" t="str">
        <f>INDEX(Personeelslijst!$AA$3:$AA$202,MATCH(ROWS($AB$3:$AB124),$AA$3:$AA$202,0),1)</f>
        <v/>
      </c>
    </row>
    <row r="125" spans="1:33">
      <c r="A125" s="54">
        <f>Personeelslijst!A125</f>
        <v>123</v>
      </c>
      <c r="B125" s="109">
        <f>Personeelslijst!E125</f>
        <v>0</v>
      </c>
      <c r="C125" s="110">
        <f>Personeelslijst!C125</f>
        <v>0</v>
      </c>
      <c r="D125" s="104"/>
      <c r="E125" s="111"/>
      <c r="F125" s="112"/>
      <c r="G125" s="113"/>
      <c r="H125" s="113"/>
      <c r="I125" s="114"/>
      <c r="J125" s="114"/>
      <c r="K125" s="115"/>
      <c r="L125" s="115"/>
      <c r="M125" s="119" t="str">
        <f t="shared" si="12"/>
        <v/>
      </c>
      <c r="N125" s="117" t="str">
        <f t="shared" si="13"/>
        <v/>
      </c>
      <c r="O125" s="116" t="str">
        <f t="shared" si="14"/>
        <v/>
      </c>
      <c r="P125" s="117" t="str">
        <f t="shared" si="15"/>
        <v/>
      </c>
      <c r="Q125" s="116" t="str">
        <f>IFERROR(INDEX($AC$3:$AC$202,MATCH(ROWS($Q$3:Q125),$AB$3:$AB$202,0),1),"")</f>
        <v/>
      </c>
      <c r="R125" s="116" t="str">
        <f>IFERROR(INDEX($AE$3:$AE$202,MATCH(ROWS($R$3:R125),$AB$3:$AB$202,0),1),"")</f>
        <v/>
      </c>
      <c r="S125" s="118"/>
      <c r="T125" s="118"/>
      <c r="U125" s="118"/>
      <c r="V125" s="118"/>
      <c r="W125" s="118"/>
      <c r="X125" s="29"/>
      <c r="Y125" s="29"/>
      <c r="Z125" s="29"/>
      <c r="AA125" s="122">
        <f>IFERROR(RANK(J125,einddatumlijst,1)+COUNTIF($J$3:J125,J125)-1,ROW()-COUNTA($J$3:J125)-2+COUNTA($J$3:$J$202))</f>
        <v>123</v>
      </c>
      <c r="AB125" s="123">
        <f>INDEX($A$3:$A$202,MATCH(ROWS($AB$3:$AB125),$AA$3:$AA$202,0),1)</f>
        <v>123</v>
      </c>
      <c r="AC125" s="122" t="str">
        <f>IFERROR(IF(1650-(SUMIF($AG$3:$AG125,MID($AG$3:$AG$202,1,LEN($AG$3:$AG$202)-4)&amp;" (?)",$AF$3:$AF$202)-$AF125)&gt;=1650,$AF125,IF(1650-(SUMIF($AG$3:$AG125,MID($AG$3:$AG$202,1,LEN($AG$3:$AG$202)-4)&amp;" (?)",$AF$3:$AF$202)-$AF125)&gt;=0,IF($AF125&lt;1650-(SUMIF($AG$3:$AG125,MID($AG$3:$AG$202,1,LEN($AG$3:$AG$202)-4)&amp;" (?)",$AF$3:$AF$202)-$AF125),$AF125,1650-(SUMIF($AG$3:$AG125,MID($AG$3:$AG$202,1,LEN($AG$3:$AG$202)-4)&amp;" (?)",$AF$3:$AF$202)-$AF125)),0)),"")</f>
        <v/>
      </c>
      <c r="AD125" s="123">
        <f>SUM($AC$3:$AC125)</f>
        <v>0</v>
      </c>
      <c r="AE125" s="123" t="str">
        <f>IFERROR(IF(AD125&lt;((COUNTIFS(Personeelslijst!$C$3:$C$202,"*",Personeelslijst!$C$3:$C$202,"&lt;&gt;*(?)")+COUNTIF(Personeelslijst!$C$3:$C$202,"*(1)"))*1.5*220),AC125,IF(AC125-(AD125-((COUNTIFS(Personeelslijst!$C$3:$C$202,"*",Personeelslijst!$C$3:$C$202,"&lt;&gt;*(?)")+COUNTIF(Personeelslijst!$C$3:$C$202,"*(1)"))*1.5*220))&gt;0,AC125-(AD125-((COUNTIFS(Personeelslijst!$C$3:$C$202,"*",Personeelslijst!$C$3:$C$202,"&lt;&gt;*(?)")+COUNTIF(Personeelslijst!$C$3:$C$202,"*(1)"))*1.5*220)),0)),"")</f>
        <v/>
      </c>
      <c r="AF125" s="123" t="str">
        <f>IFERROR(INDEX($M$3:$M$202,MATCH(ROWS($AB$3:$AB125),$AA$3:$AA$202,0),1)+INDEX($P$3:$P$202,MATCH(ROWS($AB$3:$AB125),$AA$3:$AA$202,0),1),"")</f>
        <v/>
      </c>
      <c r="AG125" s="123" t="str">
        <f>INDEX(Personeelslijst!$AA$3:$AA$202,MATCH(ROWS($AB$3:$AB125),$AA$3:$AA$202,0),1)</f>
        <v/>
      </c>
    </row>
    <row r="126" spans="1:33">
      <c r="A126" s="54">
        <f>Personeelslijst!A126</f>
        <v>124</v>
      </c>
      <c r="B126" s="109">
        <f>Personeelslijst!E126</f>
        <v>0</v>
      </c>
      <c r="C126" s="110">
        <f>Personeelslijst!C126</f>
        <v>0</v>
      </c>
      <c r="D126" s="104"/>
      <c r="E126" s="111"/>
      <c r="F126" s="112"/>
      <c r="G126" s="113"/>
      <c r="H126" s="113"/>
      <c r="I126" s="114"/>
      <c r="J126" s="114"/>
      <c r="K126" s="115"/>
      <c r="L126" s="115"/>
      <c r="M126" s="119" t="str">
        <f t="shared" si="12"/>
        <v/>
      </c>
      <c r="N126" s="117" t="str">
        <f t="shared" si="13"/>
        <v/>
      </c>
      <c r="O126" s="116" t="str">
        <f t="shared" si="14"/>
        <v/>
      </c>
      <c r="P126" s="117" t="str">
        <f t="shared" si="15"/>
        <v/>
      </c>
      <c r="Q126" s="116" t="str">
        <f>IFERROR(INDEX($AC$3:$AC$202,MATCH(ROWS($Q$3:Q126),$AB$3:$AB$202,0),1),"")</f>
        <v/>
      </c>
      <c r="R126" s="116" t="str">
        <f>IFERROR(INDEX($AE$3:$AE$202,MATCH(ROWS($R$3:R126),$AB$3:$AB$202,0),1),"")</f>
        <v/>
      </c>
      <c r="S126" s="118"/>
      <c r="T126" s="118"/>
      <c r="U126" s="118"/>
      <c r="V126" s="118"/>
      <c r="W126" s="118"/>
      <c r="X126" s="29"/>
      <c r="Y126" s="29"/>
      <c r="Z126" s="29"/>
      <c r="AA126" s="122">
        <f>IFERROR(RANK(J126,einddatumlijst,1)+COUNTIF($J$3:J126,J126)-1,ROW()-COUNTA($J$3:J126)-2+COUNTA($J$3:$J$202))</f>
        <v>124</v>
      </c>
      <c r="AB126" s="123">
        <f>INDEX($A$3:$A$202,MATCH(ROWS($AB$3:$AB126),$AA$3:$AA$202,0),1)</f>
        <v>124</v>
      </c>
      <c r="AC126" s="122" t="str">
        <f>IFERROR(IF(1650-(SUMIF($AG$3:$AG126,MID($AG$3:$AG$202,1,LEN($AG$3:$AG$202)-4)&amp;" (?)",$AF$3:$AF$202)-$AF126)&gt;=1650,$AF126,IF(1650-(SUMIF($AG$3:$AG126,MID($AG$3:$AG$202,1,LEN($AG$3:$AG$202)-4)&amp;" (?)",$AF$3:$AF$202)-$AF126)&gt;=0,IF($AF126&lt;1650-(SUMIF($AG$3:$AG126,MID($AG$3:$AG$202,1,LEN($AG$3:$AG$202)-4)&amp;" (?)",$AF$3:$AF$202)-$AF126),$AF126,1650-(SUMIF($AG$3:$AG126,MID($AG$3:$AG$202,1,LEN($AG$3:$AG$202)-4)&amp;" (?)",$AF$3:$AF$202)-$AF126)),0)),"")</f>
        <v/>
      </c>
      <c r="AD126" s="123">
        <f>SUM($AC$3:$AC126)</f>
        <v>0</v>
      </c>
      <c r="AE126" s="123" t="str">
        <f>IFERROR(IF(AD126&lt;((COUNTIFS(Personeelslijst!$C$3:$C$202,"*",Personeelslijst!$C$3:$C$202,"&lt;&gt;*(?)")+COUNTIF(Personeelslijst!$C$3:$C$202,"*(1)"))*1.5*220),AC126,IF(AC126-(AD126-((COUNTIFS(Personeelslijst!$C$3:$C$202,"*",Personeelslijst!$C$3:$C$202,"&lt;&gt;*(?)")+COUNTIF(Personeelslijst!$C$3:$C$202,"*(1)"))*1.5*220))&gt;0,AC126-(AD126-((COUNTIFS(Personeelslijst!$C$3:$C$202,"*",Personeelslijst!$C$3:$C$202,"&lt;&gt;*(?)")+COUNTIF(Personeelslijst!$C$3:$C$202,"*(1)"))*1.5*220)),0)),"")</f>
        <v/>
      </c>
      <c r="AF126" s="123" t="str">
        <f>IFERROR(INDEX($M$3:$M$202,MATCH(ROWS($AB$3:$AB126),$AA$3:$AA$202,0),1)+INDEX($P$3:$P$202,MATCH(ROWS($AB$3:$AB126),$AA$3:$AA$202,0),1),"")</f>
        <v/>
      </c>
      <c r="AG126" s="123" t="str">
        <f>INDEX(Personeelslijst!$AA$3:$AA$202,MATCH(ROWS($AB$3:$AB126),$AA$3:$AA$202,0),1)</f>
        <v/>
      </c>
    </row>
    <row r="127" spans="1:33">
      <c r="A127" s="54">
        <f>Personeelslijst!A127</f>
        <v>125</v>
      </c>
      <c r="B127" s="109">
        <f>Personeelslijst!E127</f>
        <v>0</v>
      </c>
      <c r="C127" s="110">
        <f>Personeelslijst!C127</f>
        <v>0</v>
      </c>
      <c r="D127" s="104"/>
      <c r="E127" s="111"/>
      <c r="F127" s="112"/>
      <c r="G127" s="113"/>
      <c r="H127" s="113"/>
      <c r="I127" s="114"/>
      <c r="J127" s="114"/>
      <c r="K127" s="115"/>
      <c r="L127" s="115"/>
      <c r="M127" s="119" t="str">
        <f t="shared" si="12"/>
        <v/>
      </c>
      <c r="N127" s="117" t="str">
        <f t="shared" si="13"/>
        <v/>
      </c>
      <c r="O127" s="116" t="str">
        <f t="shared" si="14"/>
        <v/>
      </c>
      <c r="P127" s="117" t="str">
        <f t="shared" si="15"/>
        <v/>
      </c>
      <c r="Q127" s="116" t="str">
        <f>IFERROR(INDEX($AC$3:$AC$202,MATCH(ROWS($Q$3:Q127),$AB$3:$AB$202,0),1),"")</f>
        <v/>
      </c>
      <c r="R127" s="116" t="str">
        <f>IFERROR(INDEX($AE$3:$AE$202,MATCH(ROWS($R$3:R127),$AB$3:$AB$202,0),1),"")</f>
        <v/>
      </c>
      <c r="S127" s="118"/>
      <c r="T127" s="118"/>
      <c r="U127" s="118"/>
      <c r="V127" s="118"/>
      <c r="W127" s="118"/>
      <c r="X127" s="29"/>
      <c r="Y127" s="29"/>
      <c r="Z127" s="29"/>
      <c r="AA127" s="122">
        <f>IFERROR(RANK(J127,einddatumlijst,1)+COUNTIF($J$3:J127,J127)-1,ROW()-COUNTA($J$3:J127)-2+COUNTA($J$3:$J$202))</f>
        <v>125</v>
      </c>
      <c r="AB127" s="123">
        <f>INDEX($A$3:$A$202,MATCH(ROWS($AB$3:$AB127),$AA$3:$AA$202,0),1)</f>
        <v>125</v>
      </c>
      <c r="AC127" s="122" t="str">
        <f>IFERROR(IF(1650-(SUMIF($AG$3:$AG127,MID($AG$3:$AG$202,1,LEN($AG$3:$AG$202)-4)&amp;" (?)",$AF$3:$AF$202)-$AF127)&gt;=1650,$AF127,IF(1650-(SUMIF($AG$3:$AG127,MID($AG$3:$AG$202,1,LEN($AG$3:$AG$202)-4)&amp;" (?)",$AF$3:$AF$202)-$AF127)&gt;=0,IF($AF127&lt;1650-(SUMIF($AG$3:$AG127,MID($AG$3:$AG$202,1,LEN($AG$3:$AG$202)-4)&amp;" (?)",$AF$3:$AF$202)-$AF127),$AF127,1650-(SUMIF($AG$3:$AG127,MID($AG$3:$AG$202,1,LEN($AG$3:$AG$202)-4)&amp;" (?)",$AF$3:$AF$202)-$AF127)),0)),"")</f>
        <v/>
      </c>
      <c r="AD127" s="123">
        <f>SUM($AC$3:$AC127)</f>
        <v>0</v>
      </c>
      <c r="AE127" s="123" t="str">
        <f>IFERROR(IF(AD127&lt;((COUNTIFS(Personeelslijst!$C$3:$C$202,"*",Personeelslijst!$C$3:$C$202,"&lt;&gt;*(?)")+COUNTIF(Personeelslijst!$C$3:$C$202,"*(1)"))*1.5*220),AC127,IF(AC127-(AD127-((COUNTIFS(Personeelslijst!$C$3:$C$202,"*",Personeelslijst!$C$3:$C$202,"&lt;&gt;*(?)")+COUNTIF(Personeelslijst!$C$3:$C$202,"*(1)"))*1.5*220))&gt;0,AC127-(AD127-((COUNTIFS(Personeelslijst!$C$3:$C$202,"*",Personeelslijst!$C$3:$C$202,"&lt;&gt;*(?)")+COUNTIF(Personeelslijst!$C$3:$C$202,"*(1)"))*1.5*220)),0)),"")</f>
        <v/>
      </c>
      <c r="AF127" s="123" t="str">
        <f>IFERROR(INDEX($M$3:$M$202,MATCH(ROWS($AB$3:$AB127),$AA$3:$AA$202,0),1)+INDEX($P$3:$P$202,MATCH(ROWS($AB$3:$AB127),$AA$3:$AA$202,0),1),"")</f>
        <v/>
      </c>
      <c r="AG127" s="123" t="str">
        <f>INDEX(Personeelslijst!$AA$3:$AA$202,MATCH(ROWS($AB$3:$AB127),$AA$3:$AA$202,0),1)</f>
        <v/>
      </c>
    </row>
    <row r="128" spans="1:33">
      <c r="A128" s="54">
        <f>Personeelslijst!A128</f>
        <v>126</v>
      </c>
      <c r="B128" s="109">
        <f>Personeelslijst!E128</f>
        <v>0</v>
      </c>
      <c r="C128" s="110">
        <f>Personeelslijst!C128</f>
        <v>0</v>
      </c>
      <c r="D128" s="104"/>
      <c r="E128" s="111"/>
      <c r="F128" s="112"/>
      <c r="G128" s="113"/>
      <c r="H128" s="113"/>
      <c r="I128" s="114"/>
      <c r="J128" s="114"/>
      <c r="K128" s="115"/>
      <c r="L128" s="115"/>
      <c r="M128" s="119" t="str">
        <f t="shared" si="12"/>
        <v/>
      </c>
      <c r="N128" s="117" t="str">
        <f t="shared" si="13"/>
        <v/>
      </c>
      <c r="O128" s="116" t="str">
        <f t="shared" si="14"/>
        <v/>
      </c>
      <c r="P128" s="117" t="str">
        <f t="shared" si="15"/>
        <v/>
      </c>
      <c r="Q128" s="116" t="str">
        <f>IFERROR(INDEX($AC$3:$AC$202,MATCH(ROWS($Q$3:Q128),$AB$3:$AB$202,0),1),"")</f>
        <v/>
      </c>
      <c r="R128" s="116" t="str">
        <f>IFERROR(INDEX($AE$3:$AE$202,MATCH(ROWS($R$3:R128),$AB$3:$AB$202,0),1),"")</f>
        <v/>
      </c>
      <c r="S128" s="118"/>
      <c r="T128" s="118"/>
      <c r="U128" s="118"/>
      <c r="V128" s="118"/>
      <c r="W128" s="118"/>
      <c r="X128" s="29"/>
      <c r="Y128" s="29"/>
      <c r="Z128" s="29"/>
      <c r="AA128" s="122">
        <f>IFERROR(RANK(J128,einddatumlijst,1)+COUNTIF($J$3:J128,J128)-1,ROW()-COUNTA($J$3:J128)-2+COUNTA($J$3:$J$202))</f>
        <v>126</v>
      </c>
      <c r="AB128" s="123">
        <f>INDEX($A$3:$A$202,MATCH(ROWS($AB$3:$AB128),$AA$3:$AA$202,0),1)</f>
        <v>126</v>
      </c>
      <c r="AC128" s="122" t="str">
        <f>IFERROR(IF(1650-(SUMIF($AG$3:$AG128,MID($AG$3:$AG$202,1,LEN($AG$3:$AG$202)-4)&amp;" (?)",$AF$3:$AF$202)-$AF128)&gt;=1650,$AF128,IF(1650-(SUMIF($AG$3:$AG128,MID($AG$3:$AG$202,1,LEN($AG$3:$AG$202)-4)&amp;" (?)",$AF$3:$AF$202)-$AF128)&gt;=0,IF($AF128&lt;1650-(SUMIF($AG$3:$AG128,MID($AG$3:$AG$202,1,LEN($AG$3:$AG$202)-4)&amp;" (?)",$AF$3:$AF$202)-$AF128),$AF128,1650-(SUMIF($AG$3:$AG128,MID($AG$3:$AG$202,1,LEN($AG$3:$AG$202)-4)&amp;" (?)",$AF$3:$AF$202)-$AF128)),0)),"")</f>
        <v/>
      </c>
      <c r="AD128" s="123">
        <f>SUM($AC$3:$AC128)</f>
        <v>0</v>
      </c>
      <c r="AE128" s="123" t="str">
        <f>IFERROR(IF(AD128&lt;((COUNTIFS(Personeelslijst!$C$3:$C$202,"*",Personeelslijst!$C$3:$C$202,"&lt;&gt;*(?)")+COUNTIF(Personeelslijst!$C$3:$C$202,"*(1)"))*1.5*220),AC128,IF(AC128-(AD128-((COUNTIFS(Personeelslijst!$C$3:$C$202,"*",Personeelslijst!$C$3:$C$202,"&lt;&gt;*(?)")+COUNTIF(Personeelslijst!$C$3:$C$202,"*(1)"))*1.5*220))&gt;0,AC128-(AD128-((COUNTIFS(Personeelslijst!$C$3:$C$202,"*",Personeelslijst!$C$3:$C$202,"&lt;&gt;*(?)")+COUNTIF(Personeelslijst!$C$3:$C$202,"*(1)"))*1.5*220)),0)),"")</f>
        <v/>
      </c>
      <c r="AF128" s="123" t="str">
        <f>IFERROR(INDEX($M$3:$M$202,MATCH(ROWS($AB$3:$AB128),$AA$3:$AA$202,0),1)+INDEX($P$3:$P$202,MATCH(ROWS($AB$3:$AB128),$AA$3:$AA$202,0),1),"")</f>
        <v/>
      </c>
      <c r="AG128" s="123" t="str">
        <f>INDEX(Personeelslijst!$AA$3:$AA$202,MATCH(ROWS($AB$3:$AB128),$AA$3:$AA$202,0),1)</f>
        <v/>
      </c>
    </row>
    <row r="129" spans="1:33">
      <c r="A129" s="54">
        <f>Personeelslijst!A129</f>
        <v>127</v>
      </c>
      <c r="B129" s="109">
        <f>Personeelslijst!E129</f>
        <v>0</v>
      </c>
      <c r="C129" s="110">
        <f>Personeelslijst!C129</f>
        <v>0</v>
      </c>
      <c r="D129" s="104"/>
      <c r="E129" s="111"/>
      <c r="F129" s="112"/>
      <c r="G129" s="113"/>
      <c r="H129" s="113"/>
      <c r="I129" s="114"/>
      <c r="J129" s="114"/>
      <c r="K129" s="115"/>
      <c r="L129" s="115"/>
      <c r="M129" s="119" t="str">
        <f t="shared" si="12"/>
        <v/>
      </c>
      <c r="N129" s="117" t="str">
        <f t="shared" si="13"/>
        <v/>
      </c>
      <c r="O129" s="116" t="str">
        <f t="shared" si="14"/>
        <v/>
      </c>
      <c r="P129" s="117" t="str">
        <f t="shared" si="15"/>
        <v/>
      </c>
      <c r="Q129" s="116" t="str">
        <f>IFERROR(INDEX($AC$3:$AC$202,MATCH(ROWS($Q$3:Q129),$AB$3:$AB$202,0),1),"")</f>
        <v/>
      </c>
      <c r="R129" s="116" t="str">
        <f>IFERROR(INDEX($AE$3:$AE$202,MATCH(ROWS($R$3:R129),$AB$3:$AB$202,0),1),"")</f>
        <v/>
      </c>
      <c r="S129" s="118"/>
      <c r="T129" s="118"/>
      <c r="U129" s="118"/>
      <c r="V129" s="118"/>
      <c r="W129" s="118"/>
      <c r="X129" s="29"/>
      <c r="Y129" s="29"/>
      <c r="Z129" s="29"/>
      <c r="AA129" s="122">
        <f>IFERROR(RANK(J129,einddatumlijst,1)+COUNTIF($J$3:J129,J129)-1,ROW()-COUNTA($J$3:J129)-2+COUNTA($J$3:$J$202))</f>
        <v>127</v>
      </c>
      <c r="AB129" s="123">
        <f>INDEX($A$3:$A$202,MATCH(ROWS($AB$3:$AB129),$AA$3:$AA$202,0),1)</f>
        <v>127</v>
      </c>
      <c r="AC129" s="122" t="str">
        <f>IFERROR(IF(1650-(SUMIF($AG$3:$AG129,MID($AG$3:$AG$202,1,LEN($AG$3:$AG$202)-4)&amp;" (?)",$AF$3:$AF$202)-$AF129)&gt;=1650,$AF129,IF(1650-(SUMIF($AG$3:$AG129,MID($AG$3:$AG$202,1,LEN($AG$3:$AG$202)-4)&amp;" (?)",$AF$3:$AF$202)-$AF129)&gt;=0,IF($AF129&lt;1650-(SUMIF($AG$3:$AG129,MID($AG$3:$AG$202,1,LEN($AG$3:$AG$202)-4)&amp;" (?)",$AF$3:$AF$202)-$AF129),$AF129,1650-(SUMIF($AG$3:$AG129,MID($AG$3:$AG$202,1,LEN($AG$3:$AG$202)-4)&amp;" (?)",$AF$3:$AF$202)-$AF129)),0)),"")</f>
        <v/>
      </c>
      <c r="AD129" s="123">
        <f>SUM($AC$3:$AC129)</f>
        <v>0</v>
      </c>
      <c r="AE129" s="123" t="str">
        <f>IFERROR(IF(AD129&lt;((COUNTIFS(Personeelslijst!$C$3:$C$202,"*",Personeelslijst!$C$3:$C$202,"&lt;&gt;*(?)")+COUNTIF(Personeelslijst!$C$3:$C$202,"*(1)"))*1.5*220),AC129,IF(AC129-(AD129-((COUNTIFS(Personeelslijst!$C$3:$C$202,"*",Personeelslijst!$C$3:$C$202,"&lt;&gt;*(?)")+COUNTIF(Personeelslijst!$C$3:$C$202,"*(1)"))*1.5*220))&gt;0,AC129-(AD129-((COUNTIFS(Personeelslijst!$C$3:$C$202,"*",Personeelslijst!$C$3:$C$202,"&lt;&gt;*(?)")+COUNTIF(Personeelslijst!$C$3:$C$202,"*(1)"))*1.5*220)),0)),"")</f>
        <v/>
      </c>
      <c r="AF129" s="123" t="str">
        <f>IFERROR(INDEX($M$3:$M$202,MATCH(ROWS($AB$3:$AB129),$AA$3:$AA$202,0),1)+INDEX($P$3:$P$202,MATCH(ROWS($AB$3:$AB129),$AA$3:$AA$202,0),1),"")</f>
        <v/>
      </c>
      <c r="AG129" s="123" t="str">
        <f>INDEX(Personeelslijst!$AA$3:$AA$202,MATCH(ROWS($AB$3:$AB129),$AA$3:$AA$202,0),1)</f>
        <v/>
      </c>
    </row>
    <row r="130" spans="1:33">
      <c r="A130" s="54">
        <f>Personeelslijst!A130</f>
        <v>128</v>
      </c>
      <c r="B130" s="109">
        <f>Personeelslijst!E130</f>
        <v>0</v>
      </c>
      <c r="C130" s="110">
        <f>Personeelslijst!C130</f>
        <v>0</v>
      </c>
      <c r="D130" s="104"/>
      <c r="E130" s="111"/>
      <c r="F130" s="112"/>
      <c r="G130" s="113"/>
      <c r="H130" s="113"/>
      <c r="I130" s="114"/>
      <c r="J130" s="114"/>
      <c r="K130" s="115"/>
      <c r="L130" s="115"/>
      <c r="M130" s="119" t="str">
        <f t="shared" si="12"/>
        <v/>
      </c>
      <c r="N130" s="117" t="str">
        <f t="shared" si="13"/>
        <v/>
      </c>
      <c r="O130" s="116" t="str">
        <f t="shared" si="14"/>
        <v/>
      </c>
      <c r="P130" s="117" t="str">
        <f t="shared" si="15"/>
        <v/>
      </c>
      <c r="Q130" s="116" t="str">
        <f>IFERROR(INDEX($AC$3:$AC$202,MATCH(ROWS($Q$3:Q130),$AB$3:$AB$202,0),1),"")</f>
        <v/>
      </c>
      <c r="R130" s="116" t="str">
        <f>IFERROR(INDEX($AE$3:$AE$202,MATCH(ROWS($R$3:R130),$AB$3:$AB$202,0),1),"")</f>
        <v/>
      </c>
      <c r="S130" s="118"/>
      <c r="T130" s="118"/>
      <c r="U130" s="118"/>
      <c r="V130" s="118"/>
      <c r="W130" s="118"/>
      <c r="X130" s="29"/>
      <c r="Y130" s="29"/>
      <c r="Z130" s="29"/>
      <c r="AA130" s="122">
        <f>IFERROR(RANK(J130,einddatumlijst,1)+COUNTIF($J$3:J130,J130)-1,ROW()-COUNTA($J$3:J130)-2+COUNTA($J$3:$J$202))</f>
        <v>128</v>
      </c>
      <c r="AB130" s="123">
        <f>INDEX($A$3:$A$202,MATCH(ROWS($AB$3:$AB130),$AA$3:$AA$202,0),1)</f>
        <v>128</v>
      </c>
      <c r="AC130" s="122" t="str">
        <f>IFERROR(IF(1650-(SUMIF($AG$3:$AG130,MID($AG$3:$AG$202,1,LEN($AG$3:$AG$202)-4)&amp;" (?)",$AF$3:$AF$202)-$AF130)&gt;=1650,$AF130,IF(1650-(SUMIF($AG$3:$AG130,MID($AG$3:$AG$202,1,LEN($AG$3:$AG$202)-4)&amp;" (?)",$AF$3:$AF$202)-$AF130)&gt;=0,IF($AF130&lt;1650-(SUMIF($AG$3:$AG130,MID($AG$3:$AG$202,1,LEN($AG$3:$AG$202)-4)&amp;" (?)",$AF$3:$AF$202)-$AF130),$AF130,1650-(SUMIF($AG$3:$AG130,MID($AG$3:$AG$202,1,LEN($AG$3:$AG$202)-4)&amp;" (?)",$AF$3:$AF$202)-$AF130)),0)),"")</f>
        <v/>
      </c>
      <c r="AD130" s="123">
        <f>SUM($AC$3:$AC130)</f>
        <v>0</v>
      </c>
      <c r="AE130" s="123" t="str">
        <f>IFERROR(IF(AD130&lt;((COUNTIFS(Personeelslijst!$C$3:$C$202,"*",Personeelslijst!$C$3:$C$202,"&lt;&gt;*(?)")+COUNTIF(Personeelslijst!$C$3:$C$202,"*(1)"))*1.5*220),AC130,IF(AC130-(AD130-((COUNTIFS(Personeelslijst!$C$3:$C$202,"*",Personeelslijst!$C$3:$C$202,"&lt;&gt;*(?)")+COUNTIF(Personeelslijst!$C$3:$C$202,"*(1)"))*1.5*220))&gt;0,AC130-(AD130-((COUNTIFS(Personeelslijst!$C$3:$C$202,"*",Personeelslijst!$C$3:$C$202,"&lt;&gt;*(?)")+COUNTIF(Personeelslijst!$C$3:$C$202,"*(1)"))*1.5*220)),0)),"")</f>
        <v/>
      </c>
      <c r="AF130" s="123" t="str">
        <f>IFERROR(INDEX($M$3:$M$202,MATCH(ROWS($AB$3:$AB130),$AA$3:$AA$202,0),1)+INDEX($P$3:$P$202,MATCH(ROWS($AB$3:$AB130),$AA$3:$AA$202,0),1),"")</f>
        <v/>
      </c>
      <c r="AG130" s="123" t="str">
        <f>INDEX(Personeelslijst!$AA$3:$AA$202,MATCH(ROWS($AB$3:$AB130),$AA$3:$AA$202,0),1)</f>
        <v/>
      </c>
    </row>
    <row r="131" spans="1:33">
      <c r="A131" s="54">
        <f>Personeelslijst!A131</f>
        <v>129</v>
      </c>
      <c r="B131" s="109">
        <f>Personeelslijst!E131</f>
        <v>0</v>
      </c>
      <c r="C131" s="110">
        <f>Personeelslijst!C131</f>
        <v>0</v>
      </c>
      <c r="D131" s="104"/>
      <c r="E131" s="111"/>
      <c r="F131" s="112"/>
      <c r="G131" s="113"/>
      <c r="H131" s="113"/>
      <c r="I131" s="114"/>
      <c r="J131" s="114"/>
      <c r="K131" s="115"/>
      <c r="L131" s="115"/>
      <c r="M131" s="119" t="str">
        <f t="shared" ref="M131:M162" si="16">IF(ISBLANK(G131),"",IF(G131&gt;=K131*71,IF(K131*71&lt;=1650,K131*71,1650),IF(G131&gt;=1650,1650,G131)))</f>
        <v/>
      </c>
      <c r="N131" s="117" t="str">
        <f t="shared" ref="N131:N162" si="17">IF(ISBLANK(G131),"",G131-M131)</f>
        <v/>
      </c>
      <c r="O131" s="116" t="str">
        <f t="shared" ref="O131:O162" si="18">IF(ISBLANK(G131),"",IF(L131*18&lt;1650,L131*18,1650))</f>
        <v/>
      </c>
      <c r="P131" s="117" t="str">
        <f t="shared" ref="P131:P162" si="19">IF(ISBLANK(G131),"",IF(M131+(L131*18)&lt;=1650,L131*18,1650-M131))</f>
        <v/>
      </c>
      <c r="Q131" s="116" t="str">
        <f>IFERROR(INDEX($AC$3:$AC$202,MATCH(ROWS($Q$3:Q131),$AB$3:$AB$202,0),1),"")</f>
        <v/>
      </c>
      <c r="R131" s="116" t="str">
        <f>IFERROR(INDEX($AE$3:$AE$202,MATCH(ROWS($R$3:R131),$AB$3:$AB$202,0),1),"")</f>
        <v/>
      </c>
      <c r="S131" s="118"/>
      <c r="T131" s="118"/>
      <c r="U131" s="118"/>
      <c r="V131" s="118"/>
      <c r="W131" s="118"/>
      <c r="X131" s="29"/>
      <c r="Y131" s="29"/>
      <c r="Z131" s="29"/>
      <c r="AA131" s="122">
        <f>IFERROR(RANK(J131,einddatumlijst,1)+COUNTIF($J$3:J131,J131)-1,ROW()-COUNTA($J$3:J131)-2+COUNTA($J$3:$J$202))</f>
        <v>129</v>
      </c>
      <c r="AB131" s="123">
        <f>INDEX($A$3:$A$202,MATCH(ROWS($AB$3:$AB131),$AA$3:$AA$202,0),1)</f>
        <v>129</v>
      </c>
      <c r="AC131" s="122" t="str">
        <f>IFERROR(IF(1650-(SUMIF($AG$3:$AG131,MID($AG$3:$AG$202,1,LEN($AG$3:$AG$202)-4)&amp;" (?)",$AF$3:$AF$202)-$AF131)&gt;=1650,$AF131,IF(1650-(SUMIF($AG$3:$AG131,MID($AG$3:$AG$202,1,LEN($AG$3:$AG$202)-4)&amp;" (?)",$AF$3:$AF$202)-$AF131)&gt;=0,IF($AF131&lt;1650-(SUMIF($AG$3:$AG131,MID($AG$3:$AG$202,1,LEN($AG$3:$AG$202)-4)&amp;" (?)",$AF$3:$AF$202)-$AF131),$AF131,1650-(SUMIF($AG$3:$AG131,MID($AG$3:$AG$202,1,LEN($AG$3:$AG$202)-4)&amp;" (?)",$AF$3:$AF$202)-$AF131)),0)),"")</f>
        <v/>
      </c>
      <c r="AD131" s="123">
        <f>SUM($AC$3:$AC131)</f>
        <v>0</v>
      </c>
      <c r="AE131" s="123" t="str">
        <f>IFERROR(IF(AD131&lt;((COUNTIFS(Personeelslijst!$C$3:$C$202,"*",Personeelslijst!$C$3:$C$202,"&lt;&gt;*(?)")+COUNTIF(Personeelslijst!$C$3:$C$202,"*(1)"))*1.5*220),AC131,IF(AC131-(AD131-((COUNTIFS(Personeelslijst!$C$3:$C$202,"*",Personeelslijst!$C$3:$C$202,"&lt;&gt;*(?)")+COUNTIF(Personeelslijst!$C$3:$C$202,"*(1)"))*1.5*220))&gt;0,AC131-(AD131-((COUNTIFS(Personeelslijst!$C$3:$C$202,"*",Personeelslijst!$C$3:$C$202,"&lt;&gt;*(?)")+COUNTIF(Personeelslijst!$C$3:$C$202,"*(1)"))*1.5*220)),0)),"")</f>
        <v/>
      </c>
      <c r="AF131" s="123" t="str">
        <f>IFERROR(INDEX($M$3:$M$202,MATCH(ROWS($AB$3:$AB131),$AA$3:$AA$202,0),1)+INDEX($P$3:$P$202,MATCH(ROWS($AB$3:$AB131),$AA$3:$AA$202,0),1),"")</f>
        <v/>
      </c>
      <c r="AG131" s="123" t="str">
        <f>INDEX(Personeelslijst!$AA$3:$AA$202,MATCH(ROWS($AB$3:$AB131),$AA$3:$AA$202,0),1)</f>
        <v/>
      </c>
    </row>
    <row r="132" spans="1:33">
      <c r="A132" s="54">
        <f>Personeelslijst!A132</f>
        <v>130</v>
      </c>
      <c r="B132" s="109">
        <f>Personeelslijst!E132</f>
        <v>0</v>
      </c>
      <c r="C132" s="110">
        <f>Personeelslijst!C132</f>
        <v>0</v>
      </c>
      <c r="D132" s="104"/>
      <c r="E132" s="111"/>
      <c r="F132" s="112"/>
      <c r="G132" s="113"/>
      <c r="H132" s="113"/>
      <c r="I132" s="114"/>
      <c r="J132" s="114"/>
      <c r="K132" s="115"/>
      <c r="L132" s="115"/>
      <c r="M132" s="119" t="str">
        <f t="shared" si="16"/>
        <v/>
      </c>
      <c r="N132" s="117" t="str">
        <f t="shared" si="17"/>
        <v/>
      </c>
      <c r="O132" s="116" t="str">
        <f t="shared" si="18"/>
        <v/>
      </c>
      <c r="P132" s="117" t="str">
        <f t="shared" si="19"/>
        <v/>
      </c>
      <c r="Q132" s="116" t="str">
        <f>IFERROR(INDEX($AC$3:$AC$202,MATCH(ROWS($Q$3:Q132),$AB$3:$AB$202,0),1),"")</f>
        <v/>
      </c>
      <c r="R132" s="116" t="str">
        <f>IFERROR(INDEX($AE$3:$AE$202,MATCH(ROWS($R$3:R132),$AB$3:$AB$202,0),1),"")</f>
        <v/>
      </c>
      <c r="S132" s="118"/>
      <c r="T132" s="118"/>
      <c r="U132" s="118"/>
      <c r="V132" s="118"/>
      <c r="W132" s="118"/>
      <c r="X132" s="29"/>
      <c r="Y132" s="29"/>
      <c r="Z132" s="29"/>
      <c r="AA132" s="122">
        <f>IFERROR(RANK(J132,einddatumlijst,1)+COUNTIF($J$3:J132,J132)-1,ROW()-COUNTA($J$3:J132)-2+COUNTA($J$3:$J$202))</f>
        <v>130</v>
      </c>
      <c r="AB132" s="123">
        <f>INDEX($A$3:$A$202,MATCH(ROWS($AB$3:$AB132),$AA$3:$AA$202,0),1)</f>
        <v>130</v>
      </c>
      <c r="AC132" s="122" t="str">
        <f>IFERROR(IF(1650-(SUMIF($AG$3:$AG132,MID($AG$3:$AG$202,1,LEN($AG$3:$AG$202)-4)&amp;" (?)",$AF$3:$AF$202)-$AF132)&gt;=1650,$AF132,IF(1650-(SUMIF($AG$3:$AG132,MID($AG$3:$AG$202,1,LEN($AG$3:$AG$202)-4)&amp;" (?)",$AF$3:$AF$202)-$AF132)&gt;=0,IF($AF132&lt;1650-(SUMIF($AG$3:$AG132,MID($AG$3:$AG$202,1,LEN($AG$3:$AG$202)-4)&amp;" (?)",$AF$3:$AF$202)-$AF132),$AF132,1650-(SUMIF($AG$3:$AG132,MID($AG$3:$AG$202,1,LEN($AG$3:$AG$202)-4)&amp;" (?)",$AF$3:$AF$202)-$AF132)),0)),"")</f>
        <v/>
      </c>
      <c r="AD132" s="123">
        <f>SUM($AC$3:$AC132)</f>
        <v>0</v>
      </c>
      <c r="AE132" s="123" t="str">
        <f>IFERROR(IF(AD132&lt;((COUNTIFS(Personeelslijst!$C$3:$C$202,"*",Personeelslijst!$C$3:$C$202,"&lt;&gt;*(?)")+COUNTIF(Personeelslijst!$C$3:$C$202,"*(1)"))*1.5*220),AC132,IF(AC132-(AD132-((COUNTIFS(Personeelslijst!$C$3:$C$202,"*",Personeelslijst!$C$3:$C$202,"&lt;&gt;*(?)")+COUNTIF(Personeelslijst!$C$3:$C$202,"*(1)"))*1.5*220))&gt;0,AC132-(AD132-((COUNTIFS(Personeelslijst!$C$3:$C$202,"*",Personeelslijst!$C$3:$C$202,"&lt;&gt;*(?)")+COUNTIF(Personeelslijst!$C$3:$C$202,"*(1)"))*1.5*220)),0)),"")</f>
        <v/>
      </c>
      <c r="AF132" s="123" t="str">
        <f>IFERROR(INDEX($M$3:$M$202,MATCH(ROWS($AB$3:$AB132),$AA$3:$AA$202,0),1)+INDEX($P$3:$P$202,MATCH(ROWS($AB$3:$AB132),$AA$3:$AA$202,0),1),"")</f>
        <v/>
      </c>
      <c r="AG132" s="123" t="str">
        <f>INDEX(Personeelslijst!$AA$3:$AA$202,MATCH(ROWS($AB$3:$AB132),$AA$3:$AA$202,0),1)</f>
        <v/>
      </c>
    </row>
    <row r="133" spans="1:33">
      <c r="A133" s="54">
        <f>Personeelslijst!A133</f>
        <v>131</v>
      </c>
      <c r="B133" s="109">
        <f>Personeelslijst!E133</f>
        <v>0</v>
      </c>
      <c r="C133" s="110">
        <f>Personeelslijst!C133</f>
        <v>0</v>
      </c>
      <c r="D133" s="104"/>
      <c r="E133" s="111"/>
      <c r="F133" s="112"/>
      <c r="G133" s="113"/>
      <c r="H133" s="113"/>
      <c r="I133" s="114"/>
      <c r="J133" s="114"/>
      <c r="K133" s="115"/>
      <c r="L133" s="115"/>
      <c r="M133" s="119" t="str">
        <f t="shared" si="16"/>
        <v/>
      </c>
      <c r="N133" s="117" t="str">
        <f t="shared" si="17"/>
        <v/>
      </c>
      <c r="O133" s="116" t="str">
        <f t="shared" si="18"/>
        <v/>
      </c>
      <c r="P133" s="117" t="str">
        <f t="shared" si="19"/>
        <v/>
      </c>
      <c r="Q133" s="116" t="str">
        <f>IFERROR(INDEX($AC$3:$AC$202,MATCH(ROWS($Q$3:Q133),$AB$3:$AB$202,0),1),"")</f>
        <v/>
      </c>
      <c r="R133" s="116" t="str">
        <f>IFERROR(INDEX($AE$3:$AE$202,MATCH(ROWS($R$3:R133),$AB$3:$AB$202,0),1),"")</f>
        <v/>
      </c>
      <c r="S133" s="118"/>
      <c r="T133" s="118"/>
      <c r="U133" s="118"/>
      <c r="V133" s="118"/>
      <c r="W133" s="118"/>
      <c r="X133" s="29"/>
      <c r="Y133" s="29"/>
      <c r="Z133" s="29"/>
      <c r="AA133" s="122">
        <f>IFERROR(RANK(J133,einddatumlijst,1)+COUNTIF($J$3:J133,J133)-1,ROW()-COUNTA($J$3:J133)-2+COUNTA($J$3:$J$202))</f>
        <v>131</v>
      </c>
      <c r="AB133" s="123">
        <f>INDEX($A$3:$A$202,MATCH(ROWS($AB$3:$AB133),$AA$3:$AA$202,0),1)</f>
        <v>131</v>
      </c>
      <c r="AC133" s="122" t="str">
        <f>IFERROR(IF(1650-(SUMIF($AG$3:$AG133,MID($AG$3:$AG$202,1,LEN($AG$3:$AG$202)-4)&amp;" (?)",$AF$3:$AF$202)-$AF133)&gt;=1650,$AF133,IF(1650-(SUMIF($AG$3:$AG133,MID($AG$3:$AG$202,1,LEN($AG$3:$AG$202)-4)&amp;" (?)",$AF$3:$AF$202)-$AF133)&gt;=0,IF($AF133&lt;1650-(SUMIF($AG$3:$AG133,MID($AG$3:$AG$202,1,LEN($AG$3:$AG$202)-4)&amp;" (?)",$AF$3:$AF$202)-$AF133),$AF133,1650-(SUMIF($AG$3:$AG133,MID($AG$3:$AG$202,1,LEN($AG$3:$AG$202)-4)&amp;" (?)",$AF$3:$AF$202)-$AF133)),0)),"")</f>
        <v/>
      </c>
      <c r="AD133" s="123">
        <f>SUM($AC$3:$AC133)</f>
        <v>0</v>
      </c>
      <c r="AE133" s="123" t="str">
        <f>IFERROR(IF(AD133&lt;((COUNTIFS(Personeelslijst!$C$3:$C$202,"*",Personeelslijst!$C$3:$C$202,"&lt;&gt;*(?)")+COUNTIF(Personeelslijst!$C$3:$C$202,"*(1)"))*1.5*220),AC133,IF(AC133-(AD133-((COUNTIFS(Personeelslijst!$C$3:$C$202,"*",Personeelslijst!$C$3:$C$202,"&lt;&gt;*(?)")+COUNTIF(Personeelslijst!$C$3:$C$202,"*(1)"))*1.5*220))&gt;0,AC133-(AD133-((COUNTIFS(Personeelslijst!$C$3:$C$202,"*",Personeelslijst!$C$3:$C$202,"&lt;&gt;*(?)")+COUNTIF(Personeelslijst!$C$3:$C$202,"*(1)"))*1.5*220)),0)),"")</f>
        <v/>
      </c>
      <c r="AF133" s="123" t="str">
        <f>IFERROR(INDEX($M$3:$M$202,MATCH(ROWS($AB$3:$AB133),$AA$3:$AA$202,0),1)+INDEX($P$3:$P$202,MATCH(ROWS($AB$3:$AB133),$AA$3:$AA$202,0),1),"")</f>
        <v/>
      </c>
      <c r="AG133" s="123" t="str">
        <f>INDEX(Personeelslijst!$AA$3:$AA$202,MATCH(ROWS($AB$3:$AB133),$AA$3:$AA$202,0),1)</f>
        <v/>
      </c>
    </row>
    <row r="134" spans="1:33">
      <c r="A134" s="54">
        <f>Personeelslijst!A134</f>
        <v>132</v>
      </c>
      <c r="B134" s="109">
        <f>Personeelslijst!E134</f>
        <v>0</v>
      </c>
      <c r="C134" s="110">
        <f>Personeelslijst!C134</f>
        <v>0</v>
      </c>
      <c r="D134" s="104"/>
      <c r="E134" s="111"/>
      <c r="F134" s="112"/>
      <c r="G134" s="113"/>
      <c r="H134" s="113"/>
      <c r="I134" s="114"/>
      <c r="J134" s="114"/>
      <c r="K134" s="115"/>
      <c r="L134" s="115"/>
      <c r="M134" s="119" t="str">
        <f t="shared" si="16"/>
        <v/>
      </c>
      <c r="N134" s="117" t="str">
        <f t="shared" si="17"/>
        <v/>
      </c>
      <c r="O134" s="116" t="str">
        <f t="shared" si="18"/>
        <v/>
      </c>
      <c r="P134" s="117" t="str">
        <f t="shared" si="19"/>
        <v/>
      </c>
      <c r="Q134" s="116" t="str">
        <f>IFERROR(INDEX($AC$3:$AC$202,MATCH(ROWS($Q$3:Q134),$AB$3:$AB$202,0),1),"")</f>
        <v/>
      </c>
      <c r="R134" s="116" t="str">
        <f>IFERROR(INDEX($AE$3:$AE$202,MATCH(ROWS($R$3:R134),$AB$3:$AB$202,0),1),"")</f>
        <v/>
      </c>
      <c r="S134" s="118"/>
      <c r="T134" s="118"/>
      <c r="U134" s="118"/>
      <c r="V134" s="118"/>
      <c r="W134" s="118"/>
      <c r="X134" s="29"/>
      <c r="Y134" s="29"/>
      <c r="Z134" s="29"/>
      <c r="AA134" s="122">
        <f>IFERROR(RANK(J134,einddatumlijst,1)+COUNTIF($J$3:J134,J134)-1,ROW()-COUNTA($J$3:J134)-2+COUNTA($J$3:$J$202))</f>
        <v>132</v>
      </c>
      <c r="AB134" s="123">
        <f>INDEX($A$3:$A$202,MATCH(ROWS($AB$3:$AB134),$AA$3:$AA$202,0),1)</f>
        <v>132</v>
      </c>
      <c r="AC134" s="122" t="str">
        <f>IFERROR(IF(1650-(SUMIF($AG$3:$AG134,MID($AG$3:$AG$202,1,LEN($AG$3:$AG$202)-4)&amp;" (?)",$AF$3:$AF$202)-$AF134)&gt;=1650,$AF134,IF(1650-(SUMIF($AG$3:$AG134,MID($AG$3:$AG$202,1,LEN($AG$3:$AG$202)-4)&amp;" (?)",$AF$3:$AF$202)-$AF134)&gt;=0,IF($AF134&lt;1650-(SUMIF($AG$3:$AG134,MID($AG$3:$AG$202,1,LEN($AG$3:$AG$202)-4)&amp;" (?)",$AF$3:$AF$202)-$AF134),$AF134,1650-(SUMIF($AG$3:$AG134,MID($AG$3:$AG$202,1,LEN($AG$3:$AG$202)-4)&amp;" (?)",$AF$3:$AF$202)-$AF134)),0)),"")</f>
        <v/>
      </c>
      <c r="AD134" s="123">
        <f>SUM($AC$3:$AC134)</f>
        <v>0</v>
      </c>
      <c r="AE134" s="123" t="str">
        <f>IFERROR(IF(AD134&lt;((COUNTIFS(Personeelslijst!$C$3:$C$202,"*",Personeelslijst!$C$3:$C$202,"&lt;&gt;*(?)")+COUNTIF(Personeelslijst!$C$3:$C$202,"*(1)"))*1.5*220),AC134,IF(AC134-(AD134-((COUNTIFS(Personeelslijst!$C$3:$C$202,"*",Personeelslijst!$C$3:$C$202,"&lt;&gt;*(?)")+COUNTIF(Personeelslijst!$C$3:$C$202,"*(1)"))*1.5*220))&gt;0,AC134-(AD134-((COUNTIFS(Personeelslijst!$C$3:$C$202,"*",Personeelslijst!$C$3:$C$202,"&lt;&gt;*(?)")+COUNTIF(Personeelslijst!$C$3:$C$202,"*(1)"))*1.5*220)),0)),"")</f>
        <v/>
      </c>
      <c r="AF134" s="123" t="str">
        <f>IFERROR(INDEX($M$3:$M$202,MATCH(ROWS($AB$3:$AB134),$AA$3:$AA$202,0),1)+INDEX($P$3:$P$202,MATCH(ROWS($AB$3:$AB134),$AA$3:$AA$202,0),1),"")</f>
        <v/>
      </c>
      <c r="AG134" s="123" t="str">
        <f>INDEX(Personeelslijst!$AA$3:$AA$202,MATCH(ROWS($AB$3:$AB134),$AA$3:$AA$202,0),1)</f>
        <v/>
      </c>
    </row>
    <row r="135" spans="1:33">
      <c r="A135" s="54">
        <f>Personeelslijst!A135</f>
        <v>133</v>
      </c>
      <c r="B135" s="109">
        <f>Personeelslijst!E135</f>
        <v>0</v>
      </c>
      <c r="C135" s="110">
        <f>Personeelslijst!C135</f>
        <v>0</v>
      </c>
      <c r="D135" s="104"/>
      <c r="E135" s="111"/>
      <c r="F135" s="112"/>
      <c r="G135" s="113"/>
      <c r="H135" s="113"/>
      <c r="I135" s="114"/>
      <c r="J135" s="114"/>
      <c r="K135" s="115"/>
      <c r="L135" s="115"/>
      <c r="M135" s="119" t="str">
        <f t="shared" si="16"/>
        <v/>
      </c>
      <c r="N135" s="117" t="str">
        <f t="shared" si="17"/>
        <v/>
      </c>
      <c r="O135" s="116" t="str">
        <f t="shared" si="18"/>
        <v/>
      </c>
      <c r="P135" s="117" t="str">
        <f t="shared" si="19"/>
        <v/>
      </c>
      <c r="Q135" s="116" t="str">
        <f>IFERROR(INDEX($AC$3:$AC$202,MATCH(ROWS($Q$3:Q135),$AB$3:$AB$202,0),1),"")</f>
        <v/>
      </c>
      <c r="R135" s="116" t="str">
        <f>IFERROR(INDEX($AE$3:$AE$202,MATCH(ROWS($R$3:R135),$AB$3:$AB$202,0),1),"")</f>
        <v/>
      </c>
      <c r="S135" s="118"/>
      <c r="T135" s="118"/>
      <c r="U135" s="118"/>
      <c r="V135" s="118"/>
      <c r="W135" s="118"/>
      <c r="X135" s="29"/>
      <c r="Y135" s="29"/>
      <c r="Z135" s="29"/>
      <c r="AA135" s="122">
        <f>IFERROR(RANK(J135,einddatumlijst,1)+COUNTIF($J$3:J135,J135)-1,ROW()-COUNTA($J$3:J135)-2+COUNTA($J$3:$J$202))</f>
        <v>133</v>
      </c>
      <c r="AB135" s="123">
        <f>INDEX($A$3:$A$202,MATCH(ROWS($AB$3:$AB135),$AA$3:$AA$202,0),1)</f>
        <v>133</v>
      </c>
      <c r="AC135" s="122" t="str">
        <f>IFERROR(IF(1650-(SUMIF($AG$3:$AG135,MID($AG$3:$AG$202,1,LEN($AG$3:$AG$202)-4)&amp;" (?)",$AF$3:$AF$202)-$AF135)&gt;=1650,$AF135,IF(1650-(SUMIF($AG$3:$AG135,MID($AG$3:$AG$202,1,LEN($AG$3:$AG$202)-4)&amp;" (?)",$AF$3:$AF$202)-$AF135)&gt;=0,IF($AF135&lt;1650-(SUMIF($AG$3:$AG135,MID($AG$3:$AG$202,1,LEN($AG$3:$AG$202)-4)&amp;" (?)",$AF$3:$AF$202)-$AF135),$AF135,1650-(SUMIF($AG$3:$AG135,MID($AG$3:$AG$202,1,LEN($AG$3:$AG$202)-4)&amp;" (?)",$AF$3:$AF$202)-$AF135)),0)),"")</f>
        <v/>
      </c>
      <c r="AD135" s="123">
        <f>SUM($AC$3:$AC135)</f>
        <v>0</v>
      </c>
      <c r="AE135" s="123" t="str">
        <f>IFERROR(IF(AD135&lt;((COUNTIFS(Personeelslijst!$C$3:$C$202,"*",Personeelslijst!$C$3:$C$202,"&lt;&gt;*(?)")+COUNTIF(Personeelslijst!$C$3:$C$202,"*(1)"))*1.5*220),AC135,IF(AC135-(AD135-((COUNTIFS(Personeelslijst!$C$3:$C$202,"*",Personeelslijst!$C$3:$C$202,"&lt;&gt;*(?)")+COUNTIF(Personeelslijst!$C$3:$C$202,"*(1)"))*1.5*220))&gt;0,AC135-(AD135-((COUNTIFS(Personeelslijst!$C$3:$C$202,"*",Personeelslijst!$C$3:$C$202,"&lt;&gt;*(?)")+COUNTIF(Personeelslijst!$C$3:$C$202,"*(1)"))*1.5*220)),0)),"")</f>
        <v/>
      </c>
      <c r="AF135" s="123" t="str">
        <f>IFERROR(INDEX($M$3:$M$202,MATCH(ROWS($AB$3:$AB135),$AA$3:$AA$202,0),1)+INDEX($P$3:$P$202,MATCH(ROWS($AB$3:$AB135),$AA$3:$AA$202,0),1),"")</f>
        <v/>
      </c>
      <c r="AG135" s="123" t="str">
        <f>INDEX(Personeelslijst!$AA$3:$AA$202,MATCH(ROWS($AB$3:$AB135),$AA$3:$AA$202,0),1)</f>
        <v/>
      </c>
    </row>
    <row r="136" spans="1:33">
      <c r="A136" s="54">
        <f>Personeelslijst!A136</f>
        <v>134</v>
      </c>
      <c r="B136" s="109">
        <f>Personeelslijst!E136</f>
        <v>0</v>
      </c>
      <c r="C136" s="110">
        <f>Personeelslijst!C136</f>
        <v>0</v>
      </c>
      <c r="D136" s="104"/>
      <c r="E136" s="111"/>
      <c r="F136" s="112"/>
      <c r="G136" s="113"/>
      <c r="H136" s="113"/>
      <c r="I136" s="114"/>
      <c r="J136" s="114"/>
      <c r="K136" s="115"/>
      <c r="L136" s="115"/>
      <c r="M136" s="119" t="str">
        <f t="shared" si="16"/>
        <v/>
      </c>
      <c r="N136" s="117" t="str">
        <f t="shared" si="17"/>
        <v/>
      </c>
      <c r="O136" s="116" t="str">
        <f t="shared" si="18"/>
        <v/>
      </c>
      <c r="P136" s="117" t="str">
        <f t="shared" si="19"/>
        <v/>
      </c>
      <c r="Q136" s="116" t="str">
        <f>IFERROR(INDEX($AC$3:$AC$202,MATCH(ROWS($Q$3:Q136),$AB$3:$AB$202,0),1),"")</f>
        <v/>
      </c>
      <c r="R136" s="116" t="str">
        <f>IFERROR(INDEX($AE$3:$AE$202,MATCH(ROWS($R$3:R136),$AB$3:$AB$202,0),1),"")</f>
        <v/>
      </c>
      <c r="S136" s="118"/>
      <c r="T136" s="118"/>
      <c r="U136" s="118"/>
      <c r="V136" s="118"/>
      <c r="W136" s="118"/>
      <c r="X136" s="29"/>
      <c r="Y136" s="29"/>
      <c r="Z136" s="29"/>
      <c r="AA136" s="122">
        <f>IFERROR(RANK(J136,einddatumlijst,1)+COUNTIF($J$3:J136,J136)-1,ROW()-COUNTA($J$3:J136)-2+COUNTA($J$3:$J$202))</f>
        <v>134</v>
      </c>
      <c r="AB136" s="123">
        <f>INDEX($A$3:$A$202,MATCH(ROWS($AB$3:$AB136),$AA$3:$AA$202,0),1)</f>
        <v>134</v>
      </c>
      <c r="AC136" s="122" t="str">
        <f>IFERROR(IF(1650-(SUMIF($AG$3:$AG136,MID($AG$3:$AG$202,1,LEN($AG$3:$AG$202)-4)&amp;" (?)",$AF$3:$AF$202)-$AF136)&gt;=1650,$AF136,IF(1650-(SUMIF($AG$3:$AG136,MID($AG$3:$AG$202,1,LEN($AG$3:$AG$202)-4)&amp;" (?)",$AF$3:$AF$202)-$AF136)&gt;=0,IF($AF136&lt;1650-(SUMIF($AG$3:$AG136,MID($AG$3:$AG$202,1,LEN($AG$3:$AG$202)-4)&amp;" (?)",$AF$3:$AF$202)-$AF136),$AF136,1650-(SUMIF($AG$3:$AG136,MID($AG$3:$AG$202,1,LEN($AG$3:$AG$202)-4)&amp;" (?)",$AF$3:$AF$202)-$AF136)),0)),"")</f>
        <v/>
      </c>
      <c r="AD136" s="123">
        <f>SUM($AC$3:$AC136)</f>
        <v>0</v>
      </c>
      <c r="AE136" s="123" t="str">
        <f>IFERROR(IF(AD136&lt;((COUNTIFS(Personeelslijst!$C$3:$C$202,"*",Personeelslijst!$C$3:$C$202,"&lt;&gt;*(?)")+COUNTIF(Personeelslijst!$C$3:$C$202,"*(1)"))*1.5*220),AC136,IF(AC136-(AD136-((COUNTIFS(Personeelslijst!$C$3:$C$202,"*",Personeelslijst!$C$3:$C$202,"&lt;&gt;*(?)")+COUNTIF(Personeelslijst!$C$3:$C$202,"*(1)"))*1.5*220))&gt;0,AC136-(AD136-((COUNTIFS(Personeelslijst!$C$3:$C$202,"*",Personeelslijst!$C$3:$C$202,"&lt;&gt;*(?)")+COUNTIF(Personeelslijst!$C$3:$C$202,"*(1)"))*1.5*220)),0)),"")</f>
        <v/>
      </c>
      <c r="AF136" s="123" t="str">
        <f>IFERROR(INDEX($M$3:$M$202,MATCH(ROWS($AB$3:$AB136),$AA$3:$AA$202,0),1)+INDEX($P$3:$P$202,MATCH(ROWS($AB$3:$AB136),$AA$3:$AA$202,0),1),"")</f>
        <v/>
      </c>
      <c r="AG136" s="123" t="str">
        <f>INDEX(Personeelslijst!$AA$3:$AA$202,MATCH(ROWS($AB$3:$AB136),$AA$3:$AA$202,0),1)</f>
        <v/>
      </c>
    </row>
    <row r="137" spans="1:33">
      <c r="A137" s="54">
        <f>Personeelslijst!A137</f>
        <v>135</v>
      </c>
      <c r="B137" s="109">
        <f>Personeelslijst!E137</f>
        <v>0</v>
      </c>
      <c r="C137" s="110">
        <f>Personeelslijst!C137</f>
        <v>0</v>
      </c>
      <c r="D137" s="104"/>
      <c r="E137" s="111"/>
      <c r="F137" s="112"/>
      <c r="G137" s="113"/>
      <c r="H137" s="113"/>
      <c r="I137" s="114"/>
      <c r="J137" s="114"/>
      <c r="K137" s="115"/>
      <c r="L137" s="115"/>
      <c r="M137" s="119" t="str">
        <f t="shared" si="16"/>
        <v/>
      </c>
      <c r="N137" s="117" t="str">
        <f t="shared" si="17"/>
        <v/>
      </c>
      <c r="O137" s="116" t="str">
        <f t="shared" si="18"/>
        <v/>
      </c>
      <c r="P137" s="117" t="str">
        <f t="shared" si="19"/>
        <v/>
      </c>
      <c r="Q137" s="116" t="str">
        <f>IFERROR(INDEX($AC$3:$AC$202,MATCH(ROWS($Q$3:Q137),$AB$3:$AB$202,0),1),"")</f>
        <v/>
      </c>
      <c r="R137" s="116" t="str">
        <f>IFERROR(INDEX($AE$3:$AE$202,MATCH(ROWS($R$3:R137),$AB$3:$AB$202,0),1),"")</f>
        <v/>
      </c>
      <c r="S137" s="118"/>
      <c r="T137" s="118"/>
      <c r="U137" s="118"/>
      <c r="V137" s="118"/>
      <c r="W137" s="118"/>
      <c r="X137" s="29"/>
      <c r="Y137" s="29"/>
      <c r="Z137" s="29"/>
      <c r="AA137" s="122">
        <f>IFERROR(RANK(J137,einddatumlijst,1)+COUNTIF($J$3:J137,J137)-1,ROW()-COUNTA($J$3:J137)-2+COUNTA($J$3:$J$202))</f>
        <v>135</v>
      </c>
      <c r="AB137" s="123">
        <f>INDEX($A$3:$A$202,MATCH(ROWS($AB$3:$AB137),$AA$3:$AA$202,0),1)</f>
        <v>135</v>
      </c>
      <c r="AC137" s="122" t="str">
        <f>IFERROR(IF(1650-(SUMIF($AG$3:$AG137,MID($AG$3:$AG$202,1,LEN($AG$3:$AG$202)-4)&amp;" (?)",$AF$3:$AF$202)-$AF137)&gt;=1650,$AF137,IF(1650-(SUMIF($AG$3:$AG137,MID($AG$3:$AG$202,1,LEN($AG$3:$AG$202)-4)&amp;" (?)",$AF$3:$AF$202)-$AF137)&gt;=0,IF($AF137&lt;1650-(SUMIF($AG$3:$AG137,MID($AG$3:$AG$202,1,LEN($AG$3:$AG$202)-4)&amp;" (?)",$AF$3:$AF$202)-$AF137),$AF137,1650-(SUMIF($AG$3:$AG137,MID($AG$3:$AG$202,1,LEN($AG$3:$AG$202)-4)&amp;" (?)",$AF$3:$AF$202)-$AF137)),0)),"")</f>
        <v/>
      </c>
      <c r="AD137" s="123">
        <f>SUM($AC$3:$AC137)</f>
        <v>0</v>
      </c>
      <c r="AE137" s="123" t="str">
        <f>IFERROR(IF(AD137&lt;((COUNTIFS(Personeelslijst!$C$3:$C$202,"*",Personeelslijst!$C$3:$C$202,"&lt;&gt;*(?)")+COUNTIF(Personeelslijst!$C$3:$C$202,"*(1)"))*1.5*220),AC137,IF(AC137-(AD137-((COUNTIFS(Personeelslijst!$C$3:$C$202,"*",Personeelslijst!$C$3:$C$202,"&lt;&gt;*(?)")+COUNTIF(Personeelslijst!$C$3:$C$202,"*(1)"))*1.5*220))&gt;0,AC137-(AD137-((COUNTIFS(Personeelslijst!$C$3:$C$202,"*",Personeelslijst!$C$3:$C$202,"&lt;&gt;*(?)")+COUNTIF(Personeelslijst!$C$3:$C$202,"*(1)"))*1.5*220)),0)),"")</f>
        <v/>
      </c>
      <c r="AF137" s="123" t="str">
        <f>IFERROR(INDEX($M$3:$M$202,MATCH(ROWS($AB$3:$AB137),$AA$3:$AA$202,0),1)+INDEX($P$3:$P$202,MATCH(ROWS($AB$3:$AB137),$AA$3:$AA$202,0),1),"")</f>
        <v/>
      </c>
      <c r="AG137" s="123" t="str">
        <f>INDEX(Personeelslijst!$AA$3:$AA$202,MATCH(ROWS($AB$3:$AB137),$AA$3:$AA$202,0),1)</f>
        <v/>
      </c>
    </row>
    <row r="138" spans="1:33">
      <c r="A138" s="54">
        <f>Personeelslijst!A138</f>
        <v>136</v>
      </c>
      <c r="B138" s="109">
        <f>Personeelslijst!E138</f>
        <v>0</v>
      </c>
      <c r="C138" s="110">
        <f>Personeelslijst!C138</f>
        <v>0</v>
      </c>
      <c r="D138" s="104"/>
      <c r="E138" s="111"/>
      <c r="F138" s="112"/>
      <c r="G138" s="113"/>
      <c r="H138" s="113"/>
      <c r="I138" s="114"/>
      <c r="J138" s="114"/>
      <c r="K138" s="115"/>
      <c r="L138" s="115"/>
      <c r="M138" s="119" t="str">
        <f t="shared" si="16"/>
        <v/>
      </c>
      <c r="N138" s="117" t="str">
        <f t="shared" si="17"/>
        <v/>
      </c>
      <c r="O138" s="116" t="str">
        <f t="shared" si="18"/>
        <v/>
      </c>
      <c r="P138" s="117" t="str">
        <f t="shared" si="19"/>
        <v/>
      </c>
      <c r="Q138" s="116" t="str">
        <f>IFERROR(INDEX($AC$3:$AC$202,MATCH(ROWS($Q$3:Q138),$AB$3:$AB$202,0),1),"")</f>
        <v/>
      </c>
      <c r="R138" s="116" t="str">
        <f>IFERROR(INDEX($AE$3:$AE$202,MATCH(ROWS($R$3:R138),$AB$3:$AB$202,0),1),"")</f>
        <v/>
      </c>
      <c r="S138" s="118"/>
      <c r="T138" s="118"/>
      <c r="U138" s="118"/>
      <c r="V138" s="118"/>
      <c r="W138" s="118"/>
      <c r="X138" s="29"/>
      <c r="Y138" s="29"/>
      <c r="Z138" s="29"/>
      <c r="AA138" s="122">
        <f>IFERROR(RANK(J138,einddatumlijst,1)+COUNTIF($J$3:J138,J138)-1,ROW()-COUNTA($J$3:J138)-2+COUNTA($J$3:$J$202))</f>
        <v>136</v>
      </c>
      <c r="AB138" s="123">
        <f>INDEX($A$3:$A$202,MATCH(ROWS($AB$3:$AB138),$AA$3:$AA$202,0),1)</f>
        <v>136</v>
      </c>
      <c r="AC138" s="122" t="str">
        <f>IFERROR(IF(1650-(SUMIF($AG$3:$AG138,MID($AG$3:$AG$202,1,LEN($AG$3:$AG$202)-4)&amp;" (?)",$AF$3:$AF$202)-$AF138)&gt;=1650,$AF138,IF(1650-(SUMIF($AG$3:$AG138,MID($AG$3:$AG$202,1,LEN($AG$3:$AG$202)-4)&amp;" (?)",$AF$3:$AF$202)-$AF138)&gt;=0,IF($AF138&lt;1650-(SUMIF($AG$3:$AG138,MID($AG$3:$AG$202,1,LEN($AG$3:$AG$202)-4)&amp;" (?)",$AF$3:$AF$202)-$AF138),$AF138,1650-(SUMIF($AG$3:$AG138,MID($AG$3:$AG$202,1,LEN($AG$3:$AG$202)-4)&amp;" (?)",$AF$3:$AF$202)-$AF138)),0)),"")</f>
        <v/>
      </c>
      <c r="AD138" s="123">
        <f>SUM($AC$3:$AC138)</f>
        <v>0</v>
      </c>
      <c r="AE138" s="123" t="str">
        <f>IFERROR(IF(AD138&lt;((COUNTIFS(Personeelslijst!$C$3:$C$202,"*",Personeelslijst!$C$3:$C$202,"&lt;&gt;*(?)")+COUNTIF(Personeelslijst!$C$3:$C$202,"*(1)"))*1.5*220),AC138,IF(AC138-(AD138-((COUNTIFS(Personeelslijst!$C$3:$C$202,"*",Personeelslijst!$C$3:$C$202,"&lt;&gt;*(?)")+COUNTIF(Personeelslijst!$C$3:$C$202,"*(1)"))*1.5*220))&gt;0,AC138-(AD138-((COUNTIFS(Personeelslijst!$C$3:$C$202,"*",Personeelslijst!$C$3:$C$202,"&lt;&gt;*(?)")+COUNTIF(Personeelslijst!$C$3:$C$202,"*(1)"))*1.5*220)),0)),"")</f>
        <v/>
      </c>
      <c r="AF138" s="123" t="str">
        <f>IFERROR(INDEX($M$3:$M$202,MATCH(ROWS($AB$3:$AB138),$AA$3:$AA$202,0),1)+INDEX($P$3:$P$202,MATCH(ROWS($AB$3:$AB138),$AA$3:$AA$202,0),1),"")</f>
        <v/>
      </c>
      <c r="AG138" s="123" t="str">
        <f>INDEX(Personeelslijst!$AA$3:$AA$202,MATCH(ROWS($AB$3:$AB138),$AA$3:$AA$202,0),1)</f>
        <v/>
      </c>
    </row>
    <row r="139" spans="1:33">
      <c r="A139" s="54">
        <f>Personeelslijst!A139</f>
        <v>137</v>
      </c>
      <c r="B139" s="109">
        <f>Personeelslijst!E139</f>
        <v>0</v>
      </c>
      <c r="C139" s="110">
        <f>Personeelslijst!C139</f>
        <v>0</v>
      </c>
      <c r="D139" s="104"/>
      <c r="E139" s="111"/>
      <c r="F139" s="112"/>
      <c r="G139" s="113"/>
      <c r="H139" s="113"/>
      <c r="I139" s="114"/>
      <c r="J139" s="114"/>
      <c r="K139" s="115"/>
      <c r="L139" s="115"/>
      <c r="M139" s="119" t="str">
        <f t="shared" si="16"/>
        <v/>
      </c>
      <c r="N139" s="117" t="str">
        <f t="shared" si="17"/>
        <v/>
      </c>
      <c r="O139" s="116" t="str">
        <f t="shared" si="18"/>
        <v/>
      </c>
      <c r="P139" s="117" t="str">
        <f t="shared" si="19"/>
        <v/>
      </c>
      <c r="Q139" s="116" t="str">
        <f>IFERROR(INDEX($AC$3:$AC$202,MATCH(ROWS($Q$3:Q139),$AB$3:$AB$202,0),1),"")</f>
        <v/>
      </c>
      <c r="R139" s="116" t="str">
        <f>IFERROR(INDEX($AE$3:$AE$202,MATCH(ROWS($R$3:R139),$AB$3:$AB$202,0),1),"")</f>
        <v/>
      </c>
      <c r="S139" s="118"/>
      <c r="T139" s="118"/>
      <c r="U139" s="118"/>
      <c r="V139" s="118"/>
      <c r="W139" s="118"/>
      <c r="X139" s="29"/>
      <c r="Y139" s="29"/>
      <c r="Z139" s="29"/>
      <c r="AA139" s="122">
        <f>IFERROR(RANK(J139,einddatumlijst,1)+COUNTIF($J$3:J139,J139)-1,ROW()-COUNTA($J$3:J139)-2+COUNTA($J$3:$J$202))</f>
        <v>137</v>
      </c>
      <c r="AB139" s="123">
        <f>INDEX($A$3:$A$202,MATCH(ROWS($AB$3:$AB139),$AA$3:$AA$202,0),1)</f>
        <v>137</v>
      </c>
      <c r="AC139" s="122" t="str">
        <f>IFERROR(IF(1650-(SUMIF($AG$3:$AG139,MID($AG$3:$AG$202,1,LEN($AG$3:$AG$202)-4)&amp;" (?)",$AF$3:$AF$202)-$AF139)&gt;=1650,$AF139,IF(1650-(SUMIF($AG$3:$AG139,MID($AG$3:$AG$202,1,LEN($AG$3:$AG$202)-4)&amp;" (?)",$AF$3:$AF$202)-$AF139)&gt;=0,IF($AF139&lt;1650-(SUMIF($AG$3:$AG139,MID($AG$3:$AG$202,1,LEN($AG$3:$AG$202)-4)&amp;" (?)",$AF$3:$AF$202)-$AF139),$AF139,1650-(SUMIF($AG$3:$AG139,MID($AG$3:$AG$202,1,LEN($AG$3:$AG$202)-4)&amp;" (?)",$AF$3:$AF$202)-$AF139)),0)),"")</f>
        <v/>
      </c>
      <c r="AD139" s="123">
        <f>SUM($AC$3:$AC139)</f>
        <v>0</v>
      </c>
      <c r="AE139" s="123" t="str">
        <f>IFERROR(IF(AD139&lt;((COUNTIFS(Personeelslijst!$C$3:$C$202,"*",Personeelslijst!$C$3:$C$202,"&lt;&gt;*(?)")+COUNTIF(Personeelslijst!$C$3:$C$202,"*(1)"))*1.5*220),AC139,IF(AC139-(AD139-((COUNTIFS(Personeelslijst!$C$3:$C$202,"*",Personeelslijst!$C$3:$C$202,"&lt;&gt;*(?)")+COUNTIF(Personeelslijst!$C$3:$C$202,"*(1)"))*1.5*220))&gt;0,AC139-(AD139-((COUNTIFS(Personeelslijst!$C$3:$C$202,"*",Personeelslijst!$C$3:$C$202,"&lt;&gt;*(?)")+COUNTIF(Personeelslijst!$C$3:$C$202,"*(1)"))*1.5*220)),0)),"")</f>
        <v/>
      </c>
      <c r="AF139" s="123" t="str">
        <f>IFERROR(INDEX($M$3:$M$202,MATCH(ROWS($AB$3:$AB139),$AA$3:$AA$202,0),1)+INDEX($P$3:$P$202,MATCH(ROWS($AB$3:$AB139),$AA$3:$AA$202,0),1),"")</f>
        <v/>
      </c>
      <c r="AG139" s="123" t="str">
        <f>INDEX(Personeelslijst!$AA$3:$AA$202,MATCH(ROWS($AB$3:$AB139),$AA$3:$AA$202,0),1)</f>
        <v/>
      </c>
    </row>
    <row r="140" spans="1:33">
      <c r="A140" s="54">
        <f>Personeelslijst!A140</f>
        <v>138</v>
      </c>
      <c r="B140" s="109">
        <f>Personeelslijst!E140</f>
        <v>0</v>
      </c>
      <c r="C140" s="110">
        <f>Personeelslijst!C140</f>
        <v>0</v>
      </c>
      <c r="D140" s="104"/>
      <c r="E140" s="111"/>
      <c r="F140" s="112"/>
      <c r="G140" s="113"/>
      <c r="H140" s="113"/>
      <c r="I140" s="114"/>
      <c r="J140" s="114"/>
      <c r="K140" s="115"/>
      <c r="L140" s="115"/>
      <c r="M140" s="119" t="str">
        <f t="shared" si="16"/>
        <v/>
      </c>
      <c r="N140" s="117" t="str">
        <f t="shared" si="17"/>
        <v/>
      </c>
      <c r="O140" s="116" t="str">
        <f t="shared" si="18"/>
        <v/>
      </c>
      <c r="P140" s="117" t="str">
        <f t="shared" si="19"/>
        <v/>
      </c>
      <c r="Q140" s="116" t="str">
        <f>IFERROR(INDEX($AC$3:$AC$202,MATCH(ROWS($Q$3:Q140),$AB$3:$AB$202,0),1),"")</f>
        <v/>
      </c>
      <c r="R140" s="116" t="str">
        <f>IFERROR(INDEX($AE$3:$AE$202,MATCH(ROWS($R$3:R140),$AB$3:$AB$202,0),1),"")</f>
        <v/>
      </c>
      <c r="S140" s="118"/>
      <c r="T140" s="118"/>
      <c r="U140" s="118"/>
      <c r="V140" s="118"/>
      <c r="W140" s="118"/>
      <c r="X140" s="29"/>
      <c r="Y140" s="29"/>
      <c r="Z140" s="29"/>
      <c r="AA140" s="122">
        <f>IFERROR(RANK(J140,einddatumlijst,1)+COUNTIF($J$3:J140,J140)-1,ROW()-COUNTA($J$3:J140)-2+COUNTA($J$3:$J$202))</f>
        <v>138</v>
      </c>
      <c r="AB140" s="123">
        <f>INDEX($A$3:$A$202,MATCH(ROWS($AB$3:$AB140),$AA$3:$AA$202,0),1)</f>
        <v>138</v>
      </c>
      <c r="AC140" s="122" t="str">
        <f>IFERROR(IF(1650-(SUMIF($AG$3:$AG140,MID($AG$3:$AG$202,1,LEN($AG$3:$AG$202)-4)&amp;" (?)",$AF$3:$AF$202)-$AF140)&gt;=1650,$AF140,IF(1650-(SUMIF($AG$3:$AG140,MID($AG$3:$AG$202,1,LEN($AG$3:$AG$202)-4)&amp;" (?)",$AF$3:$AF$202)-$AF140)&gt;=0,IF($AF140&lt;1650-(SUMIF($AG$3:$AG140,MID($AG$3:$AG$202,1,LEN($AG$3:$AG$202)-4)&amp;" (?)",$AF$3:$AF$202)-$AF140),$AF140,1650-(SUMIF($AG$3:$AG140,MID($AG$3:$AG$202,1,LEN($AG$3:$AG$202)-4)&amp;" (?)",$AF$3:$AF$202)-$AF140)),0)),"")</f>
        <v/>
      </c>
      <c r="AD140" s="123">
        <f>SUM($AC$3:$AC140)</f>
        <v>0</v>
      </c>
      <c r="AE140" s="123" t="str">
        <f>IFERROR(IF(AD140&lt;((COUNTIFS(Personeelslijst!$C$3:$C$202,"*",Personeelslijst!$C$3:$C$202,"&lt;&gt;*(?)")+COUNTIF(Personeelslijst!$C$3:$C$202,"*(1)"))*1.5*220),AC140,IF(AC140-(AD140-((COUNTIFS(Personeelslijst!$C$3:$C$202,"*",Personeelslijst!$C$3:$C$202,"&lt;&gt;*(?)")+COUNTIF(Personeelslijst!$C$3:$C$202,"*(1)"))*1.5*220))&gt;0,AC140-(AD140-((COUNTIFS(Personeelslijst!$C$3:$C$202,"*",Personeelslijst!$C$3:$C$202,"&lt;&gt;*(?)")+COUNTIF(Personeelslijst!$C$3:$C$202,"*(1)"))*1.5*220)),0)),"")</f>
        <v/>
      </c>
      <c r="AF140" s="123" t="str">
        <f>IFERROR(INDEX($M$3:$M$202,MATCH(ROWS($AB$3:$AB140),$AA$3:$AA$202,0),1)+INDEX($P$3:$P$202,MATCH(ROWS($AB$3:$AB140),$AA$3:$AA$202,0),1),"")</f>
        <v/>
      </c>
      <c r="AG140" s="123" t="str">
        <f>INDEX(Personeelslijst!$AA$3:$AA$202,MATCH(ROWS($AB$3:$AB140),$AA$3:$AA$202,0),1)</f>
        <v/>
      </c>
    </row>
    <row r="141" spans="1:33">
      <c r="A141" s="54">
        <f>Personeelslijst!A141</f>
        <v>139</v>
      </c>
      <c r="B141" s="109">
        <f>Personeelslijst!E141</f>
        <v>0</v>
      </c>
      <c r="C141" s="110">
        <f>Personeelslijst!C141</f>
        <v>0</v>
      </c>
      <c r="D141" s="104"/>
      <c r="E141" s="111"/>
      <c r="F141" s="112"/>
      <c r="G141" s="113"/>
      <c r="H141" s="113"/>
      <c r="I141" s="114"/>
      <c r="J141" s="114"/>
      <c r="K141" s="115"/>
      <c r="L141" s="115"/>
      <c r="M141" s="119" t="str">
        <f t="shared" si="16"/>
        <v/>
      </c>
      <c r="N141" s="117" t="str">
        <f t="shared" si="17"/>
        <v/>
      </c>
      <c r="O141" s="116" t="str">
        <f t="shared" si="18"/>
        <v/>
      </c>
      <c r="P141" s="117" t="str">
        <f t="shared" si="19"/>
        <v/>
      </c>
      <c r="Q141" s="116" t="str">
        <f>IFERROR(INDEX($AC$3:$AC$202,MATCH(ROWS($Q$3:Q141),$AB$3:$AB$202,0),1),"")</f>
        <v/>
      </c>
      <c r="R141" s="116" t="str">
        <f>IFERROR(INDEX($AE$3:$AE$202,MATCH(ROWS($R$3:R141),$AB$3:$AB$202,0),1),"")</f>
        <v/>
      </c>
      <c r="S141" s="118"/>
      <c r="T141" s="118"/>
      <c r="U141" s="118"/>
      <c r="V141" s="118"/>
      <c r="W141" s="118"/>
      <c r="X141" s="29"/>
      <c r="Y141" s="29"/>
      <c r="Z141" s="29"/>
      <c r="AA141" s="122">
        <f>IFERROR(RANK(J141,einddatumlijst,1)+COUNTIF($J$3:J141,J141)-1,ROW()-COUNTA($J$3:J141)-2+COUNTA($J$3:$J$202))</f>
        <v>139</v>
      </c>
      <c r="AB141" s="123">
        <f>INDEX($A$3:$A$202,MATCH(ROWS($AB$3:$AB141),$AA$3:$AA$202,0),1)</f>
        <v>139</v>
      </c>
      <c r="AC141" s="122" t="str">
        <f>IFERROR(IF(1650-(SUMIF($AG$3:$AG141,MID($AG$3:$AG$202,1,LEN($AG$3:$AG$202)-4)&amp;" (?)",$AF$3:$AF$202)-$AF141)&gt;=1650,$AF141,IF(1650-(SUMIF($AG$3:$AG141,MID($AG$3:$AG$202,1,LEN($AG$3:$AG$202)-4)&amp;" (?)",$AF$3:$AF$202)-$AF141)&gt;=0,IF($AF141&lt;1650-(SUMIF($AG$3:$AG141,MID($AG$3:$AG$202,1,LEN($AG$3:$AG$202)-4)&amp;" (?)",$AF$3:$AF$202)-$AF141),$AF141,1650-(SUMIF($AG$3:$AG141,MID($AG$3:$AG$202,1,LEN($AG$3:$AG$202)-4)&amp;" (?)",$AF$3:$AF$202)-$AF141)),0)),"")</f>
        <v/>
      </c>
      <c r="AD141" s="123">
        <f>SUM($AC$3:$AC141)</f>
        <v>0</v>
      </c>
      <c r="AE141" s="123" t="str">
        <f>IFERROR(IF(AD141&lt;((COUNTIFS(Personeelslijst!$C$3:$C$202,"*",Personeelslijst!$C$3:$C$202,"&lt;&gt;*(?)")+COUNTIF(Personeelslijst!$C$3:$C$202,"*(1)"))*1.5*220),AC141,IF(AC141-(AD141-((COUNTIFS(Personeelslijst!$C$3:$C$202,"*",Personeelslijst!$C$3:$C$202,"&lt;&gt;*(?)")+COUNTIF(Personeelslijst!$C$3:$C$202,"*(1)"))*1.5*220))&gt;0,AC141-(AD141-((COUNTIFS(Personeelslijst!$C$3:$C$202,"*",Personeelslijst!$C$3:$C$202,"&lt;&gt;*(?)")+COUNTIF(Personeelslijst!$C$3:$C$202,"*(1)"))*1.5*220)),0)),"")</f>
        <v/>
      </c>
      <c r="AF141" s="123" t="str">
        <f>IFERROR(INDEX($M$3:$M$202,MATCH(ROWS($AB$3:$AB141),$AA$3:$AA$202,0),1)+INDEX($P$3:$P$202,MATCH(ROWS($AB$3:$AB141),$AA$3:$AA$202,0),1),"")</f>
        <v/>
      </c>
      <c r="AG141" s="123" t="str">
        <f>INDEX(Personeelslijst!$AA$3:$AA$202,MATCH(ROWS($AB$3:$AB141),$AA$3:$AA$202,0),1)</f>
        <v/>
      </c>
    </row>
    <row r="142" spans="1:33">
      <c r="A142" s="54">
        <f>Personeelslijst!A142</f>
        <v>140</v>
      </c>
      <c r="B142" s="109">
        <f>Personeelslijst!E142</f>
        <v>0</v>
      </c>
      <c r="C142" s="110">
        <f>Personeelslijst!C142</f>
        <v>0</v>
      </c>
      <c r="D142" s="104"/>
      <c r="E142" s="111"/>
      <c r="F142" s="112"/>
      <c r="G142" s="113"/>
      <c r="H142" s="113"/>
      <c r="I142" s="114"/>
      <c r="J142" s="114"/>
      <c r="K142" s="115"/>
      <c r="L142" s="115"/>
      <c r="M142" s="119" t="str">
        <f t="shared" si="16"/>
        <v/>
      </c>
      <c r="N142" s="117" t="str">
        <f t="shared" si="17"/>
        <v/>
      </c>
      <c r="O142" s="116" t="str">
        <f t="shared" si="18"/>
        <v/>
      </c>
      <c r="P142" s="117" t="str">
        <f t="shared" si="19"/>
        <v/>
      </c>
      <c r="Q142" s="116" t="str">
        <f>IFERROR(INDEX($AC$3:$AC$202,MATCH(ROWS($Q$3:Q142),$AB$3:$AB$202,0),1),"")</f>
        <v/>
      </c>
      <c r="R142" s="116" t="str">
        <f>IFERROR(INDEX($AE$3:$AE$202,MATCH(ROWS($R$3:R142),$AB$3:$AB$202,0),1),"")</f>
        <v/>
      </c>
      <c r="S142" s="118"/>
      <c r="T142" s="118"/>
      <c r="U142" s="118"/>
      <c r="V142" s="118"/>
      <c r="W142" s="118"/>
      <c r="X142" s="29"/>
      <c r="Y142" s="29"/>
      <c r="Z142" s="29"/>
      <c r="AA142" s="122">
        <f>IFERROR(RANK(J142,einddatumlijst,1)+COUNTIF($J$3:J142,J142)-1,ROW()-COUNTA($J$3:J142)-2+COUNTA($J$3:$J$202))</f>
        <v>140</v>
      </c>
      <c r="AB142" s="123">
        <f>INDEX($A$3:$A$202,MATCH(ROWS($AB$3:$AB142),$AA$3:$AA$202,0),1)</f>
        <v>140</v>
      </c>
      <c r="AC142" s="122" t="str">
        <f>IFERROR(IF(1650-(SUMIF($AG$3:$AG142,MID($AG$3:$AG$202,1,LEN($AG$3:$AG$202)-4)&amp;" (?)",$AF$3:$AF$202)-$AF142)&gt;=1650,$AF142,IF(1650-(SUMIF($AG$3:$AG142,MID($AG$3:$AG$202,1,LEN($AG$3:$AG$202)-4)&amp;" (?)",$AF$3:$AF$202)-$AF142)&gt;=0,IF($AF142&lt;1650-(SUMIF($AG$3:$AG142,MID($AG$3:$AG$202,1,LEN($AG$3:$AG$202)-4)&amp;" (?)",$AF$3:$AF$202)-$AF142),$AF142,1650-(SUMIF($AG$3:$AG142,MID($AG$3:$AG$202,1,LEN($AG$3:$AG$202)-4)&amp;" (?)",$AF$3:$AF$202)-$AF142)),0)),"")</f>
        <v/>
      </c>
      <c r="AD142" s="123">
        <f>SUM($AC$3:$AC142)</f>
        <v>0</v>
      </c>
      <c r="AE142" s="123" t="str">
        <f>IFERROR(IF(AD142&lt;((COUNTIFS(Personeelslijst!$C$3:$C$202,"*",Personeelslijst!$C$3:$C$202,"&lt;&gt;*(?)")+COUNTIF(Personeelslijst!$C$3:$C$202,"*(1)"))*1.5*220),AC142,IF(AC142-(AD142-((COUNTIFS(Personeelslijst!$C$3:$C$202,"*",Personeelslijst!$C$3:$C$202,"&lt;&gt;*(?)")+COUNTIF(Personeelslijst!$C$3:$C$202,"*(1)"))*1.5*220))&gt;0,AC142-(AD142-((COUNTIFS(Personeelslijst!$C$3:$C$202,"*",Personeelslijst!$C$3:$C$202,"&lt;&gt;*(?)")+COUNTIF(Personeelslijst!$C$3:$C$202,"*(1)"))*1.5*220)),0)),"")</f>
        <v/>
      </c>
      <c r="AF142" s="123" t="str">
        <f>IFERROR(INDEX($M$3:$M$202,MATCH(ROWS($AB$3:$AB142),$AA$3:$AA$202,0),1)+INDEX($P$3:$P$202,MATCH(ROWS($AB$3:$AB142),$AA$3:$AA$202,0),1),"")</f>
        <v/>
      </c>
      <c r="AG142" s="123" t="str">
        <f>INDEX(Personeelslijst!$AA$3:$AA$202,MATCH(ROWS($AB$3:$AB142),$AA$3:$AA$202,0),1)</f>
        <v/>
      </c>
    </row>
    <row r="143" spans="1:33">
      <c r="A143" s="54">
        <f>Personeelslijst!A143</f>
        <v>141</v>
      </c>
      <c r="B143" s="109">
        <f>Personeelslijst!E143</f>
        <v>0</v>
      </c>
      <c r="C143" s="110">
        <f>Personeelslijst!C143</f>
        <v>0</v>
      </c>
      <c r="D143" s="104"/>
      <c r="E143" s="111"/>
      <c r="F143" s="112"/>
      <c r="G143" s="113"/>
      <c r="H143" s="113"/>
      <c r="I143" s="114"/>
      <c r="J143" s="114"/>
      <c r="K143" s="115"/>
      <c r="L143" s="115"/>
      <c r="M143" s="119" t="str">
        <f t="shared" si="16"/>
        <v/>
      </c>
      <c r="N143" s="117" t="str">
        <f t="shared" si="17"/>
        <v/>
      </c>
      <c r="O143" s="116" t="str">
        <f t="shared" si="18"/>
        <v/>
      </c>
      <c r="P143" s="117" t="str">
        <f t="shared" si="19"/>
        <v/>
      </c>
      <c r="Q143" s="116" t="str">
        <f>IFERROR(INDEX($AC$3:$AC$202,MATCH(ROWS($Q$3:Q143),$AB$3:$AB$202,0),1),"")</f>
        <v/>
      </c>
      <c r="R143" s="116" t="str">
        <f>IFERROR(INDEX($AE$3:$AE$202,MATCH(ROWS($R$3:R143),$AB$3:$AB$202,0),1),"")</f>
        <v/>
      </c>
      <c r="S143" s="118"/>
      <c r="T143" s="118"/>
      <c r="U143" s="118"/>
      <c r="V143" s="118"/>
      <c r="W143" s="118"/>
      <c r="X143" s="29"/>
      <c r="Y143" s="29"/>
      <c r="Z143" s="29"/>
      <c r="AA143" s="122">
        <f>IFERROR(RANK(J143,einddatumlijst,1)+COUNTIF($J$3:J143,J143)-1,ROW()-COUNTA($J$3:J143)-2+COUNTA($J$3:$J$202))</f>
        <v>141</v>
      </c>
      <c r="AB143" s="123">
        <f>INDEX($A$3:$A$202,MATCH(ROWS($AB$3:$AB143),$AA$3:$AA$202,0),1)</f>
        <v>141</v>
      </c>
      <c r="AC143" s="122" t="str">
        <f>IFERROR(IF(1650-(SUMIF($AG$3:$AG143,MID($AG$3:$AG$202,1,LEN($AG$3:$AG$202)-4)&amp;" (?)",$AF$3:$AF$202)-$AF143)&gt;=1650,$AF143,IF(1650-(SUMIF($AG$3:$AG143,MID($AG$3:$AG$202,1,LEN($AG$3:$AG$202)-4)&amp;" (?)",$AF$3:$AF$202)-$AF143)&gt;=0,IF($AF143&lt;1650-(SUMIF($AG$3:$AG143,MID($AG$3:$AG$202,1,LEN($AG$3:$AG$202)-4)&amp;" (?)",$AF$3:$AF$202)-$AF143),$AF143,1650-(SUMIF($AG$3:$AG143,MID($AG$3:$AG$202,1,LEN($AG$3:$AG$202)-4)&amp;" (?)",$AF$3:$AF$202)-$AF143)),0)),"")</f>
        <v/>
      </c>
      <c r="AD143" s="123">
        <f>SUM($AC$3:$AC143)</f>
        <v>0</v>
      </c>
      <c r="AE143" s="123" t="str">
        <f>IFERROR(IF(AD143&lt;((COUNTIFS(Personeelslijst!$C$3:$C$202,"*",Personeelslijst!$C$3:$C$202,"&lt;&gt;*(?)")+COUNTIF(Personeelslijst!$C$3:$C$202,"*(1)"))*1.5*220),AC143,IF(AC143-(AD143-((COUNTIFS(Personeelslijst!$C$3:$C$202,"*",Personeelslijst!$C$3:$C$202,"&lt;&gt;*(?)")+COUNTIF(Personeelslijst!$C$3:$C$202,"*(1)"))*1.5*220))&gt;0,AC143-(AD143-((COUNTIFS(Personeelslijst!$C$3:$C$202,"*",Personeelslijst!$C$3:$C$202,"&lt;&gt;*(?)")+COUNTIF(Personeelslijst!$C$3:$C$202,"*(1)"))*1.5*220)),0)),"")</f>
        <v/>
      </c>
      <c r="AF143" s="123" t="str">
        <f>IFERROR(INDEX($M$3:$M$202,MATCH(ROWS($AB$3:$AB143),$AA$3:$AA$202,0),1)+INDEX($P$3:$P$202,MATCH(ROWS($AB$3:$AB143),$AA$3:$AA$202,0),1),"")</f>
        <v/>
      </c>
      <c r="AG143" s="123" t="str">
        <f>INDEX(Personeelslijst!$AA$3:$AA$202,MATCH(ROWS($AB$3:$AB143),$AA$3:$AA$202,0),1)</f>
        <v/>
      </c>
    </row>
    <row r="144" spans="1:33">
      <c r="A144" s="54">
        <f>Personeelslijst!A144</f>
        <v>142</v>
      </c>
      <c r="B144" s="109">
        <f>Personeelslijst!E144</f>
        <v>0</v>
      </c>
      <c r="C144" s="110">
        <f>Personeelslijst!C144</f>
        <v>0</v>
      </c>
      <c r="D144" s="104"/>
      <c r="E144" s="111"/>
      <c r="F144" s="112"/>
      <c r="G144" s="113"/>
      <c r="H144" s="113"/>
      <c r="I144" s="114"/>
      <c r="J144" s="114"/>
      <c r="K144" s="115"/>
      <c r="L144" s="115"/>
      <c r="M144" s="119" t="str">
        <f t="shared" si="16"/>
        <v/>
      </c>
      <c r="N144" s="117" t="str">
        <f t="shared" si="17"/>
        <v/>
      </c>
      <c r="O144" s="116" t="str">
        <f t="shared" si="18"/>
        <v/>
      </c>
      <c r="P144" s="117" t="str">
        <f t="shared" si="19"/>
        <v/>
      </c>
      <c r="Q144" s="116" t="str">
        <f>IFERROR(INDEX($AC$3:$AC$202,MATCH(ROWS($Q$3:Q144),$AB$3:$AB$202,0),1),"")</f>
        <v/>
      </c>
      <c r="R144" s="116" t="str">
        <f>IFERROR(INDEX($AE$3:$AE$202,MATCH(ROWS($R$3:R144),$AB$3:$AB$202,0),1),"")</f>
        <v/>
      </c>
      <c r="S144" s="118"/>
      <c r="T144" s="118"/>
      <c r="U144" s="118"/>
      <c r="V144" s="118"/>
      <c r="W144" s="118"/>
      <c r="X144" s="29"/>
      <c r="Y144" s="29"/>
      <c r="Z144" s="29"/>
      <c r="AA144" s="122">
        <f>IFERROR(RANK(J144,einddatumlijst,1)+COUNTIF($J$3:J144,J144)-1,ROW()-COUNTA($J$3:J144)-2+COUNTA($J$3:$J$202))</f>
        <v>142</v>
      </c>
      <c r="AB144" s="123">
        <f>INDEX($A$3:$A$202,MATCH(ROWS($AB$3:$AB144),$AA$3:$AA$202,0),1)</f>
        <v>142</v>
      </c>
      <c r="AC144" s="122" t="str">
        <f>IFERROR(IF(1650-(SUMIF($AG$3:$AG144,MID($AG$3:$AG$202,1,LEN($AG$3:$AG$202)-4)&amp;" (?)",$AF$3:$AF$202)-$AF144)&gt;=1650,$AF144,IF(1650-(SUMIF($AG$3:$AG144,MID($AG$3:$AG$202,1,LEN($AG$3:$AG$202)-4)&amp;" (?)",$AF$3:$AF$202)-$AF144)&gt;=0,IF($AF144&lt;1650-(SUMIF($AG$3:$AG144,MID($AG$3:$AG$202,1,LEN($AG$3:$AG$202)-4)&amp;" (?)",$AF$3:$AF$202)-$AF144),$AF144,1650-(SUMIF($AG$3:$AG144,MID($AG$3:$AG$202,1,LEN($AG$3:$AG$202)-4)&amp;" (?)",$AF$3:$AF$202)-$AF144)),0)),"")</f>
        <v/>
      </c>
      <c r="AD144" s="123">
        <f>SUM($AC$3:$AC144)</f>
        <v>0</v>
      </c>
      <c r="AE144" s="123" t="str">
        <f>IFERROR(IF(AD144&lt;((COUNTIFS(Personeelslijst!$C$3:$C$202,"*",Personeelslijst!$C$3:$C$202,"&lt;&gt;*(?)")+COUNTIF(Personeelslijst!$C$3:$C$202,"*(1)"))*1.5*220),AC144,IF(AC144-(AD144-((COUNTIFS(Personeelslijst!$C$3:$C$202,"*",Personeelslijst!$C$3:$C$202,"&lt;&gt;*(?)")+COUNTIF(Personeelslijst!$C$3:$C$202,"*(1)"))*1.5*220))&gt;0,AC144-(AD144-((COUNTIFS(Personeelslijst!$C$3:$C$202,"*",Personeelslijst!$C$3:$C$202,"&lt;&gt;*(?)")+COUNTIF(Personeelslijst!$C$3:$C$202,"*(1)"))*1.5*220)),0)),"")</f>
        <v/>
      </c>
      <c r="AF144" s="123" t="str">
        <f>IFERROR(INDEX($M$3:$M$202,MATCH(ROWS($AB$3:$AB144),$AA$3:$AA$202,0),1)+INDEX($P$3:$P$202,MATCH(ROWS($AB$3:$AB144),$AA$3:$AA$202,0),1),"")</f>
        <v/>
      </c>
      <c r="AG144" s="123" t="str">
        <f>INDEX(Personeelslijst!$AA$3:$AA$202,MATCH(ROWS($AB$3:$AB144),$AA$3:$AA$202,0),1)</f>
        <v/>
      </c>
    </row>
    <row r="145" spans="1:33">
      <c r="A145" s="54">
        <f>Personeelslijst!A145</f>
        <v>143</v>
      </c>
      <c r="B145" s="109">
        <f>Personeelslijst!E145</f>
        <v>0</v>
      </c>
      <c r="C145" s="110">
        <f>Personeelslijst!C145</f>
        <v>0</v>
      </c>
      <c r="D145" s="104"/>
      <c r="E145" s="111"/>
      <c r="F145" s="112"/>
      <c r="G145" s="113"/>
      <c r="H145" s="113"/>
      <c r="I145" s="114"/>
      <c r="J145" s="114"/>
      <c r="K145" s="115"/>
      <c r="L145" s="115"/>
      <c r="M145" s="119" t="str">
        <f t="shared" si="16"/>
        <v/>
      </c>
      <c r="N145" s="117" t="str">
        <f t="shared" si="17"/>
        <v/>
      </c>
      <c r="O145" s="116" t="str">
        <f t="shared" si="18"/>
        <v/>
      </c>
      <c r="P145" s="117" t="str">
        <f t="shared" si="19"/>
        <v/>
      </c>
      <c r="Q145" s="116" t="str">
        <f>IFERROR(INDEX($AC$3:$AC$202,MATCH(ROWS($Q$3:Q145),$AB$3:$AB$202,0),1),"")</f>
        <v/>
      </c>
      <c r="R145" s="116" t="str">
        <f>IFERROR(INDEX($AE$3:$AE$202,MATCH(ROWS($R$3:R145),$AB$3:$AB$202,0),1),"")</f>
        <v/>
      </c>
      <c r="S145" s="118"/>
      <c r="T145" s="118"/>
      <c r="U145" s="118"/>
      <c r="V145" s="118"/>
      <c r="W145" s="118"/>
      <c r="X145" s="29"/>
      <c r="Y145" s="29"/>
      <c r="Z145" s="29"/>
      <c r="AA145" s="122">
        <f>IFERROR(RANK(J145,einddatumlijst,1)+COUNTIF($J$3:J145,J145)-1,ROW()-COUNTA($J$3:J145)-2+COUNTA($J$3:$J$202))</f>
        <v>143</v>
      </c>
      <c r="AB145" s="123">
        <f>INDEX($A$3:$A$202,MATCH(ROWS($AB$3:$AB145),$AA$3:$AA$202,0),1)</f>
        <v>143</v>
      </c>
      <c r="AC145" s="122" t="str">
        <f>IFERROR(IF(1650-(SUMIF($AG$3:$AG145,MID($AG$3:$AG$202,1,LEN($AG$3:$AG$202)-4)&amp;" (?)",$AF$3:$AF$202)-$AF145)&gt;=1650,$AF145,IF(1650-(SUMIF($AG$3:$AG145,MID($AG$3:$AG$202,1,LEN($AG$3:$AG$202)-4)&amp;" (?)",$AF$3:$AF$202)-$AF145)&gt;=0,IF($AF145&lt;1650-(SUMIF($AG$3:$AG145,MID($AG$3:$AG$202,1,LEN($AG$3:$AG$202)-4)&amp;" (?)",$AF$3:$AF$202)-$AF145),$AF145,1650-(SUMIF($AG$3:$AG145,MID($AG$3:$AG$202,1,LEN($AG$3:$AG$202)-4)&amp;" (?)",$AF$3:$AF$202)-$AF145)),0)),"")</f>
        <v/>
      </c>
      <c r="AD145" s="123">
        <f>SUM($AC$3:$AC145)</f>
        <v>0</v>
      </c>
      <c r="AE145" s="123" t="str">
        <f>IFERROR(IF(AD145&lt;((COUNTIFS(Personeelslijst!$C$3:$C$202,"*",Personeelslijst!$C$3:$C$202,"&lt;&gt;*(?)")+COUNTIF(Personeelslijst!$C$3:$C$202,"*(1)"))*1.5*220),AC145,IF(AC145-(AD145-((COUNTIFS(Personeelslijst!$C$3:$C$202,"*",Personeelslijst!$C$3:$C$202,"&lt;&gt;*(?)")+COUNTIF(Personeelslijst!$C$3:$C$202,"*(1)"))*1.5*220))&gt;0,AC145-(AD145-((COUNTIFS(Personeelslijst!$C$3:$C$202,"*",Personeelslijst!$C$3:$C$202,"&lt;&gt;*(?)")+COUNTIF(Personeelslijst!$C$3:$C$202,"*(1)"))*1.5*220)),0)),"")</f>
        <v/>
      </c>
      <c r="AF145" s="123" t="str">
        <f>IFERROR(INDEX($M$3:$M$202,MATCH(ROWS($AB$3:$AB145),$AA$3:$AA$202,0),1)+INDEX($P$3:$P$202,MATCH(ROWS($AB$3:$AB145),$AA$3:$AA$202,0),1),"")</f>
        <v/>
      </c>
      <c r="AG145" s="123" t="str">
        <f>INDEX(Personeelslijst!$AA$3:$AA$202,MATCH(ROWS($AB$3:$AB145),$AA$3:$AA$202,0),1)</f>
        <v/>
      </c>
    </row>
    <row r="146" spans="1:33">
      <c r="A146" s="54">
        <f>Personeelslijst!A146</f>
        <v>144</v>
      </c>
      <c r="B146" s="109">
        <f>Personeelslijst!E146</f>
        <v>0</v>
      </c>
      <c r="C146" s="110">
        <f>Personeelslijst!C146</f>
        <v>0</v>
      </c>
      <c r="D146" s="104"/>
      <c r="E146" s="111"/>
      <c r="F146" s="112"/>
      <c r="G146" s="113"/>
      <c r="H146" s="113"/>
      <c r="I146" s="114"/>
      <c r="J146" s="114"/>
      <c r="K146" s="115"/>
      <c r="L146" s="115"/>
      <c r="M146" s="119" t="str">
        <f t="shared" si="16"/>
        <v/>
      </c>
      <c r="N146" s="117" t="str">
        <f t="shared" si="17"/>
        <v/>
      </c>
      <c r="O146" s="116" t="str">
        <f t="shared" si="18"/>
        <v/>
      </c>
      <c r="P146" s="117" t="str">
        <f t="shared" si="19"/>
        <v/>
      </c>
      <c r="Q146" s="116" t="str">
        <f>IFERROR(INDEX($AC$3:$AC$202,MATCH(ROWS($Q$3:Q146),$AB$3:$AB$202,0),1),"")</f>
        <v/>
      </c>
      <c r="R146" s="116" t="str">
        <f>IFERROR(INDEX($AE$3:$AE$202,MATCH(ROWS($R$3:R146),$AB$3:$AB$202,0),1),"")</f>
        <v/>
      </c>
      <c r="S146" s="118"/>
      <c r="T146" s="118"/>
      <c r="U146" s="118"/>
      <c r="V146" s="118"/>
      <c r="W146" s="118"/>
      <c r="X146" s="29"/>
      <c r="Y146" s="29"/>
      <c r="Z146" s="29"/>
      <c r="AA146" s="122">
        <f>IFERROR(RANK(J146,einddatumlijst,1)+COUNTIF($J$3:J146,J146)-1,ROW()-COUNTA($J$3:J146)-2+COUNTA($J$3:$J$202))</f>
        <v>144</v>
      </c>
      <c r="AB146" s="123">
        <f>INDEX($A$3:$A$202,MATCH(ROWS($AB$3:$AB146),$AA$3:$AA$202,0),1)</f>
        <v>144</v>
      </c>
      <c r="AC146" s="122" t="str">
        <f>IFERROR(IF(1650-(SUMIF($AG$3:$AG146,MID($AG$3:$AG$202,1,LEN($AG$3:$AG$202)-4)&amp;" (?)",$AF$3:$AF$202)-$AF146)&gt;=1650,$AF146,IF(1650-(SUMIF($AG$3:$AG146,MID($AG$3:$AG$202,1,LEN($AG$3:$AG$202)-4)&amp;" (?)",$AF$3:$AF$202)-$AF146)&gt;=0,IF($AF146&lt;1650-(SUMIF($AG$3:$AG146,MID($AG$3:$AG$202,1,LEN($AG$3:$AG$202)-4)&amp;" (?)",$AF$3:$AF$202)-$AF146),$AF146,1650-(SUMIF($AG$3:$AG146,MID($AG$3:$AG$202,1,LEN($AG$3:$AG$202)-4)&amp;" (?)",$AF$3:$AF$202)-$AF146)),0)),"")</f>
        <v/>
      </c>
      <c r="AD146" s="123">
        <f>SUM($AC$3:$AC146)</f>
        <v>0</v>
      </c>
      <c r="AE146" s="123" t="str">
        <f>IFERROR(IF(AD146&lt;((COUNTIFS(Personeelslijst!$C$3:$C$202,"*",Personeelslijst!$C$3:$C$202,"&lt;&gt;*(?)")+COUNTIF(Personeelslijst!$C$3:$C$202,"*(1)"))*1.5*220),AC146,IF(AC146-(AD146-((COUNTIFS(Personeelslijst!$C$3:$C$202,"*",Personeelslijst!$C$3:$C$202,"&lt;&gt;*(?)")+COUNTIF(Personeelslijst!$C$3:$C$202,"*(1)"))*1.5*220))&gt;0,AC146-(AD146-((COUNTIFS(Personeelslijst!$C$3:$C$202,"*",Personeelslijst!$C$3:$C$202,"&lt;&gt;*(?)")+COUNTIF(Personeelslijst!$C$3:$C$202,"*(1)"))*1.5*220)),0)),"")</f>
        <v/>
      </c>
      <c r="AF146" s="123" t="str">
        <f>IFERROR(INDEX($M$3:$M$202,MATCH(ROWS($AB$3:$AB146),$AA$3:$AA$202,0),1)+INDEX($P$3:$P$202,MATCH(ROWS($AB$3:$AB146),$AA$3:$AA$202,0),1),"")</f>
        <v/>
      </c>
      <c r="AG146" s="123" t="str">
        <f>INDEX(Personeelslijst!$AA$3:$AA$202,MATCH(ROWS($AB$3:$AB146),$AA$3:$AA$202,0),1)</f>
        <v/>
      </c>
    </row>
    <row r="147" spans="1:33">
      <c r="A147" s="54">
        <f>Personeelslijst!A147</f>
        <v>145</v>
      </c>
      <c r="B147" s="109">
        <f>Personeelslijst!E147</f>
        <v>0</v>
      </c>
      <c r="C147" s="110">
        <f>Personeelslijst!C147</f>
        <v>0</v>
      </c>
      <c r="D147" s="104"/>
      <c r="E147" s="111"/>
      <c r="F147" s="112"/>
      <c r="G147" s="113"/>
      <c r="H147" s="113"/>
      <c r="I147" s="114"/>
      <c r="J147" s="114"/>
      <c r="K147" s="115"/>
      <c r="L147" s="115"/>
      <c r="M147" s="119" t="str">
        <f t="shared" si="16"/>
        <v/>
      </c>
      <c r="N147" s="117" t="str">
        <f t="shared" si="17"/>
        <v/>
      </c>
      <c r="O147" s="116" t="str">
        <f t="shared" si="18"/>
        <v/>
      </c>
      <c r="P147" s="117" t="str">
        <f t="shared" si="19"/>
        <v/>
      </c>
      <c r="Q147" s="116" t="str">
        <f>IFERROR(INDEX($AC$3:$AC$202,MATCH(ROWS($Q$3:Q147),$AB$3:$AB$202,0),1),"")</f>
        <v/>
      </c>
      <c r="R147" s="116" t="str">
        <f>IFERROR(INDEX($AE$3:$AE$202,MATCH(ROWS($R$3:R147),$AB$3:$AB$202,0),1),"")</f>
        <v/>
      </c>
      <c r="S147" s="118"/>
      <c r="T147" s="118"/>
      <c r="U147" s="118"/>
      <c r="V147" s="118"/>
      <c r="W147" s="118"/>
      <c r="X147" s="29"/>
      <c r="Y147" s="29"/>
      <c r="Z147" s="29"/>
      <c r="AA147" s="122">
        <f>IFERROR(RANK(J147,einddatumlijst,1)+COUNTIF($J$3:J147,J147)-1,ROW()-COUNTA($J$3:J147)-2+COUNTA($J$3:$J$202))</f>
        <v>145</v>
      </c>
      <c r="AB147" s="123">
        <f>INDEX($A$3:$A$202,MATCH(ROWS($AB$3:$AB147),$AA$3:$AA$202,0),1)</f>
        <v>145</v>
      </c>
      <c r="AC147" s="122" t="str">
        <f>IFERROR(IF(1650-(SUMIF($AG$3:$AG147,MID($AG$3:$AG$202,1,LEN($AG$3:$AG$202)-4)&amp;" (?)",$AF$3:$AF$202)-$AF147)&gt;=1650,$AF147,IF(1650-(SUMIF($AG$3:$AG147,MID($AG$3:$AG$202,1,LEN($AG$3:$AG$202)-4)&amp;" (?)",$AF$3:$AF$202)-$AF147)&gt;=0,IF($AF147&lt;1650-(SUMIF($AG$3:$AG147,MID($AG$3:$AG$202,1,LEN($AG$3:$AG$202)-4)&amp;" (?)",$AF$3:$AF$202)-$AF147),$AF147,1650-(SUMIF($AG$3:$AG147,MID($AG$3:$AG$202,1,LEN($AG$3:$AG$202)-4)&amp;" (?)",$AF$3:$AF$202)-$AF147)),0)),"")</f>
        <v/>
      </c>
      <c r="AD147" s="123">
        <f>SUM($AC$3:$AC147)</f>
        <v>0</v>
      </c>
      <c r="AE147" s="123" t="str">
        <f>IFERROR(IF(AD147&lt;((COUNTIFS(Personeelslijst!$C$3:$C$202,"*",Personeelslijst!$C$3:$C$202,"&lt;&gt;*(?)")+COUNTIF(Personeelslijst!$C$3:$C$202,"*(1)"))*1.5*220),AC147,IF(AC147-(AD147-((COUNTIFS(Personeelslijst!$C$3:$C$202,"*",Personeelslijst!$C$3:$C$202,"&lt;&gt;*(?)")+COUNTIF(Personeelslijst!$C$3:$C$202,"*(1)"))*1.5*220))&gt;0,AC147-(AD147-((COUNTIFS(Personeelslijst!$C$3:$C$202,"*",Personeelslijst!$C$3:$C$202,"&lt;&gt;*(?)")+COUNTIF(Personeelslijst!$C$3:$C$202,"*(1)"))*1.5*220)),0)),"")</f>
        <v/>
      </c>
      <c r="AF147" s="123" t="str">
        <f>IFERROR(INDEX($M$3:$M$202,MATCH(ROWS($AB$3:$AB147),$AA$3:$AA$202,0),1)+INDEX($P$3:$P$202,MATCH(ROWS($AB$3:$AB147),$AA$3:$AA$202,0),1),"")</f>
        <v/>
      </c>
      <c r="AG147" s="123" t="str">
        <f>INDEX(Personeelslijst!$AA$3:$AA$202,MATCH(ROWS($AB$3:$AB147),$AA$3:$AA$202,0),1)</f>
        <v/>
      </c>
    </row>
    <row r="148" spans="1:33">
      <c r="A148" s="54">
        <f>Personeelslijst!A148</f>
        <v>146</v>
      </c>
      <c r="B148" s="109">
        <f>Personeelslijst!E148</f>
        <v>0</v>
      </c>
      <c r="C148" s="110">
        <f>Personeelslijst!C148</f>
        <v>0</v>
      </c>
      <c r="D148" s="104"/>
      <c r="E148" s="111"/>
      <c r="F148" s="112"/>
      <c r="G148" s="113"/>
      <c r="H148" s="113"/>
      <c r="I148" s="114"/>
      <c r="J148" s="114"/>
      <c r="K148" s="115"/>
      <c r="L148" s="115"/>
      <c r="M148" s="119" t="str">
        <f t="shared" si="16"/>
        <v/>
      </c>
      <c r="N148" s="117" t="str">
        <f t="shared" si="17"/>
        <v/>
      </c>
      <c r="O148" s="116" t="str">
        <f t="shared" si="18"/>
        <v/>
      </c>
      <c r="P148" s="117" t="str">
        <f t="shared" si="19"/>
        <v/>
      </c>
      <c r="Q148" s="116" t="str">
        <f>IFERROR(INDEX($AC$3:$AC$202,MATCH(ROWS($Q$3:Q148),$AB$3:$AB$202,0),1),"")</f>
        <v/>
      </c>
      <c r="R148" s="116" t="str">
        <f>IFERROR(INDEX($AE$3:$AE$202,MATCH(ROWS($R$3:R148),$AB$3:$AB$202,0),1),"")</f>
        <v/>
      </c>
      <c r="S148" s="118"/>
      <c r="T148" s="118"/>
      <c r="U148" s="118"/>
      <c r="V148" s="118"/>
      <c r="W148" s="118"/>
      <c r="X148" s="29"/>
      <c r="Y148" s="29"/>
      <c r="Z148" s="29"/>
      <c r="AA148" s="122">
        <f>IFERROR(RANK(J148,einddatumlijst,1)+COUNTIF($J$3:J148,J148)-1,ROW()-COUNTA($J$3:J148)-2+COUNTA($J$3:$J$202))</f>
        <v>146</v>
      </c>
      <c r="AB148" s="123">
        <f>INDEX($A$3:$A$202,MATCH(ROWS($AB$3:$AB148),$AA$3:$AA$202,0),1)</f>
        <v>146</v>
      </c>
      <c r="AC148" s="122" t="str">
        <f>IFERROR(IF(1650-(SUMIF($AG$3:$AG148,MID($AG$3:$AG$202,1,LEN($AG$3:$AG$202)-4)&amp;" (?)",$AF$3:$AF$202)-$AF148)&gt;=1650,$AF148,IF(1650-(SUMIF($AG$3:$AG148,MID($AG$3:$AG$202,1,LEN($AG$3:$AG$202)-4)&amp;" (?)",$AF$3:$AF$202)-$AF148)&gt;=0,IF($AF148&lt;1650-(SUMIF($AG$3:$AG148,MID($AG$3:$AG$202,1,LEN($AG$3:$AG$202)-4)&amp;" (?)",$AF$3:$AF$202)-$AF148),$AF148,1650-(SUMIF($AG$3:$AG148,MID($AG$3:$AG$202,1,LEN($AG$3:$AG$202)-4)&amp;" (?)",$AF$3:$AF$202)-$AF148)),0)),"")</f>
        <v/>
      </c>
      <c r="AD148" s="123">
        <f>SUM($AC$3:$AC148)</f>
        <v>0</v>
      </c>
      <c r="AE148" s="123" t="str">
        <f>IFERROR(IF(AD148&lt;((COUNTIFS(Personeelslijst!$C$3:$C$202,"*",Personeelslijst!$C$3:$C$202,"&lt;&gt;*(?)")+COUNTIF(Personeelslijst!$C$3:$C$202,"*(1)"))*1.5*220),AC148,IF(AC148-(AD148-((COUNTIFS(Personeelslijst!$C$3:$C$202,"*",Personeelslijst!$C$3:$C$202,"&lt;&gt;*(?)")+COUNTIF(Personeelslijst!$C$3:$C$202,"*(1)"))*1.5*220))&gt;0,AC148-(AD148-((COUNTIFS(Personeelslijst!$C$3:$C$202,"*",Personeelslijst!$C$3:$C$202,"&lt;&gt;*(?)")+COUNTIF(Personeelslijst!$C$3:$C$202,"*(1)"))*1.5*220)),0)),"")</f>
        <v/>
      </c>
      <c r="AF148" s="123" t="str">
        <f>IFERROR(INDEX($M$3:$M$202,MATCH(ROWS($AB$3:$AB148),$AA$3:$AA$202,0),1)+INDEX($P$3:$P$202,MATCH(ROWS($AB$3:$AB148),$AA$3:$AA$202,0),1),"")</f>
        <v/>
      </c>
      <c r="AG148" s="123" t="str">
        <f>INDEX(Personeelslijst!$AA$3:$AA$202,MATCH(ROWS($AB$3:$AB148),$AA$3:$AA$202,0),1)</f>
        <v/>
      </c>
    </row>
    <row r="149" spans="1:33">
      <c r="A149" s="54">
        <f>Personeelslijst!A149</f>
        <v>147</v>
      </c>
      <c r="B149" s="109">
        <f>Personeelslijst!E149</f>
        <v>0</v>
      </c>
      <c r="C149" s="110">
        <f>Personeelslijst!C149</f>
        <v>0</v>
      </c>
      <c r="D149" s="104"/>
      <c r="E149" s="111"/>
      <c r="F149" s="112"/>
      <c r="G149" s="113"/>
      <c r="H149" s="113"/>
      <c r="I149" s="114"/>
      <c r="J149" s="114"/>
      <c r="K149" s="115"/>
      <c r="L149" s="115"/>
      <c r="M149" s="119" t="str">
        <f t="shared" si="16"/>
        <v/>
      </c>
      <c r="N149" s="117" t="str">
        <f t="shared" si="17"/>
        <v/>
      </c>
      <c r="O149" s="116" t="str">
        <f t="shared" si="18"/>
        <v/>
      </c>
      <c r="P149" s="117" t="str">
        <f t="shared" si="19"/>
        <v/>
      </c>
      <c r="Q149" s="116" t="str">
        <f>IFERROR(INDEX($AC$3:$AC$202,MATCH(ROWS($Q$3:Q149),$AB$3:$AB$202,0),1),"")</f>
        <v/>
      </c>
      <c r="R149" s="116" t="str">
        <f>IFERROR(INDEX($AE$3:$AE$202,MATCH(ROWS($R$3:R149),$AB$3:$AB$202,0),1),"")</f>
        <v/>
      </c>
      <c r="S149" s="118"/>
      <c r="T149" s="118"/>
      <c r="U149" s="118"/>
      <c r="V149" s="118"/>
      <c r="W149" s="118"/>
      <c r="X149" s="29"/>
      <c r="Y149" s="29"/>
      <c r="Z149" s="29"/>
      <c r="AA149" s="122">
        <f>IFERROR(RANK(J149,einddatumlijst,1)+COUNTIF($J$3:J149,J149)-1,ROW()-COUNTA($J$3:J149)-2+COUNTA($J$3:$J$202))</f>
        <v>147</v>
      </c>
      <c r="AB149" s="123">
        <f>INDEX($A$3:$A$202,MATCH(ROWS($AB$3:$AB149),$AA$3:$AA$202,0),1)</f>
        <v>147</v>
      </c>
      <c r="AC149" s="122" t="str">
        <f>IFERROR(IF(1650-(SUMIF($AG$3:$AG149,MID($AG$3:$AG$202,1,LEN($AG$3:$AG$202)-4)&amp;" (?)",$AF$3:$AF$202)-$AF149)&gt;=1650,$AF149,IF(1650-(SUMIF($AG$3:$AG149,MID($AG$3:$AG$202,1,LEN($AG$3:$AG$202)-4)&amp;" (?)",$AF$3:$AF$202)-$AF149)&gt;=0,IF($AF149&lt;1650-(SUMIF($AG$3:$AG149,MID($AG$3:$AG$202,1,LEN($AG$3:$AG$202)-4)&amp;" (?)",$AF$3:$AF$202)-$AF149),$AF149,1650-(SUMIF($AG$3:$AG149,MID($AG$3:$AG$202,1,LEN($AG$3:$AG$202)-4)&amp;" (?)",$AF$3:$AF$202)-$AF149)),0)),"")</f>
        <v/>
      </c>
      <c r="AD149" s="123">
        <f>SUM($AC$3:$AC149)</f>
        <v>0</v>
      </c>
      <c r="AE149" s="123" t="str">
        <f>IFERROR(IF(AD149&lt;((COUNTIFS(Personeelslijst!$C$3:$C$202,"*",Personeelslijst!$C$3:$C$202,"&lt;&gt;*(?)")+COUNTIF(Personeelslijst!$C$3:$C$202,"*(1)"))*1.5*220),AC149,IF(AC149-(AD149-((COUNTIFS(Personeelslijst!$C$3:$C$202,"*",Personeelslijst!$C$3:$C$202,"&lt;&gt;*(?)")+COUNTIF(Personeelslijst!$C$3:$C$202,"*(1)"))*1.5*220))&gt;0,AC149-(AD149-((COUNTIFS(Personeelslijst!$C$3:$C$202,"*",Personeelslijst!$C$3:$C$202,"&lt;&gt;*(?)")+COUNTIF(Personeelslijst!$C$3:$C$202,"*(1)"))*1.5*220)),0)),"")</f>
        <v/>
      </c>
      <c r="AF149" s="123" t="str">
        <f>IFERROR(INDEX($M$3:$M$202,MATCH(ROWS($AB$3:$AB149),$AA$3:$AA$202,0),1)+INDEX($P$3:$P$202,MATCH(ROWS($AB$3:$AB149),$AA$3:$AA$202,0),1),"")</f>
        <v/>
      </c>
      <c r="AG149" s="123" t="str">
        <f>INDEX(Personeelslijst!$AA$3:$AA$202,MATCH(ROWS($AB$3:$AB149),$AA$3:$AA$202,0),1)</f>
        <v/>
      </c>
    </row>
    <row r="150" spans="1:33">
      <c r="A150" s="54">
        <f>Personeelslijst!A150</f>
        <v>148</v>
      </c>
      <c r="B150" s="109">
        <f>Personeelslijst!E150</f>
        <v>0</v>
      </c>
      <c r="C150" s="110">
        <f>Personeelslijst!C150</f>
        <v>0</v>
      </c>
      <c r="D150" s="104"/>
      <c r="E150" s="111"/>
      <c r="F150" s="112"/>
      <c r="G150" s="113"/>
      <c r="H150" s="113"/>
      <c r="I150" s="114"/>
      <c r="J150" s="114"/>
      <c r="K150" s="115"/>
      <c r="L150" s="115"/>
      <c r="M150" s="119" t="str">
        <f t="shared" si="16"/>
        <v/>
      </c>
      <c r="N150" s="117" t="str">
        <f t="shared" si="17"/>
        <v/>
      </c>
      <c r="O150" s="116" t="str">
        <f t="shared" si="18"/>
        <v/>
      </c>
      <c r="P150" s="117" t="str">
        <f t="shared" si="19"/>
        <v/>
      </c>
      <c r="Q150" s="116" t="str">
        <f>IFERROR(INDEX($AC$3:$AC$202,MATCH(ROWS($Q$3:Q150),$AB$3:$AB$202,0),1),"")</f>
        <v/>
      </c>
      <c r="R150" s="116" t="str">
        <f>IFERROR(INDEX($AE$3:$AE$202,MATCH(ROWS($R$3:R150),$AB$3:$AB$202,0),1),"")</f>
        <v/>
      </c>
      <c r="S150" s="118"/>
      <c r="T150" s="118"/>
      <c r="U150" s="118"/>
      <c r="V150" s="118"/>
      <c r="W150" s="118"/>
      <c r="X150" s="29"/>
      <c r="Y150" s="29"/>
      <c r="Z150" s="29"/>
      <c r="AA150" s="122">
        <f>IFERROR(RANK(J150,einddatumlijst,1)+COUNTIF($J$3:J150,J150)-1,ROW()-COUNTA($J$3:J150)-2+COUNTA($J$3:$J$202))</f>
        <v>148</v>
      </c>
      <c r="AB150" s="123">
        <f>INDEX($A$3:$A$202,MATCH(ROWS($AB$3:$AB150),$AA$3:$AA$202,0),1)</f>
        <v>148</v>
      </c>
      <c r="AC150" s="122" t="str">
        <f>IFERROR(IF(1650-(SUMIF($AG$3:$AG150,MID($AG$3:$AG$202,1,LEN($AG$3:$AG$202)-4)&amp;" (?)",$AF$3:$AF$202)-$AF150)&gt;=1650,$AF150,IF(1650-(SUMIF($AG$3:$AG150,MID($AG$3:$AG$202,1,LEN($AG$3:$AG$202)-4)&amp;" (?)",$AF$3:$AF$202)-$AF150)&gt;=0,IF($AF150&lt;1650-(SUMIF($AG$3:$AG150,MID($AG$3:$AG$202,1,LEN($AG$3:$AG$202)-4)&amp;" (?)",$AF$3:$AF$202)-$AF150),$AF150,1650-(SUMIF($AG$3:$AG150,MID($AG$3:$AG$202,1,LEN($AG$3:$AG$202)-4)&amp;" (?)",$AF$3:$AF$202)-$AF150)),0)),"")</f>
        <v/>
      </c>
      <c r="AD150" s="123">
        <f>SUM($AC$3:$AC150)</f>
        <v>0</v>
      </c>
      <c r="AE150" s="123" t="str">
        <f>IFERROR(IF(AD150&lt;((COUNTIFS(Personeelslijst!$C$3:$C$202,"*",Personeelslijst!$C$3:$C$202,"&lt;&gt;*(?)")+COUNTIF(Personeelslijst!$C$3:$C$202,"*(1)"))*1.5*220),AC150,IF(AC150-(AD150-((COUNTIFS(Personeelslijst!$C$3:$C$202,"*",Personeelslijst!$C$3:$C$202,"&lt;&gt;*(?)")+COUNTIF(Personeelslijst!$C$3:$C$202,"*(1)"))*1.5*220))&gt;0,AC150-(AD150-((COUNTIFS(Personeelslijst!$C$3:$C$202,"*",Personeelslijst!$C$3:$C$202,"&lt;&gt;*(?)")+COUNTIF(Personeelslijst!$C$3:$C$202,"*(1)"))*1.5*220)),0)),"")</f>
        <v/>
      </c>
      <c r="AF150" s="123" t="str">
        <f>IFERROR(INDEX($M$3:$M$202,MATCH(ROWS($AB$3:$AB150),$AA$3:$AA$202,0),1)+INDEX($P$3:$P$202,MATCH(ROWS($AB$3:$AB150),$AA$3:$AA$202,0),1),"")</f>
        <v/>
      </c>
      <c r="AG150" s="123" t="str">
        <f>INDEX(Personeelslijst!$AA$3:$AA$202,MATCH(ROWS($AB$3:$AB150),$AA$3:$AA$202,0),1)</f>
        <v/>
      </c>
    </row>
    <row r="151" spans="1:33">
      <c r="A151" s="54">
        <f>Personeelslijst!A151</f>
        <v>149</v>
      </c>
      <c r="B151" s="109">
        <f>Personeelslijst!E151</f>
        <v>0</v>
      </c>
      <c r="C151" s="110">
        <f>Personeelslijst!C151</f>
        <v>0</v>
      </c>
      <c r="D151" s="104"/>
      <c r="E151" s="111"/>
      <c r="F151" s="112"/>
      <c r="G151" s="113"/>
      <c r="H151" s="113"/>
      <c r="I151" s="114"/>
      <c r="J151" s="114"/>
      <c r="K151" s="115"/>
      <c r="L151" s="115"/>
      <c r="M151" s="119" t="str">
        <f t="shared" si="16"/>
        <v/>
      </c>
      <c r="N151" s="117" t="str">
        <f t="shared" si="17"/>
        <v/>
      </c>
      <c r="O151" s="116" t="str">
        <f t="shared" si="18"/>
        <v/>
      </c>
      <c r="P151" s="117" t="str">
        <f t="shared" si="19"/>
        <v/>
      </c>
      <c r="Q151" s="116" t="str">
        <f>IFERROR(INDEX($AC$3:$AC$202,MATCH(ROWS($Q$3:Q151),$AB$3:$AB$202,0),1),"")</f>
        <v/>
      </c>
      <c r="R151" s="116" t="str">
        <f>IFERROR(INDEX($AE$3:$AE$202,MATCH(ROWS($R$3:R151),$AB$3:$AB$202,0),1),"")</f>
        <v/>
      </c>
      <c r="S151" s="118"/>
      <c r="T151" s="118"/>
      <c r="U151" s="118"/>
      <c r="V151" s="118"/>
      <c r="W151" s="118"/>
      <c r="X151" s="29"/>
      <c r="Y151" s="29"/>
      <c r="Z151" s="29"/>
      <c r="AA151" s="122">
        <f>IFERROR(RANK(J151,einddatumlijst,1)+COUNTIF($J$3:J151,J151)-1,ROW()-COUNTA($J$3:J151)-2+COUNTA($J$3:$J$202))</f>
        <v>149</v>
      </c>
      <c r="AB151" s="123">
        <f>INDEX($A$3:$A$202,MATCH(ROWS($AB$3:$AB151),$AA$3:$AA$202,0),1)</f>
        <v>149</v>
      </c>
      <c r="AC151" s="122" t="str">
        <f>IFERROR(IF(1650-(SUMIF($AG$3:$AG151,MID($AG$3:$AG$202,1,LEN($AG$3:$AG$202)-4)&amp;" (?)",$AF$3:$AF$202)-$AF151)&gt;=1650,$AF151,IF(1650-(SUMIF($AG$3:$AG151,MID($AG$3:$AG$202,1,LEN($AG$3:$AG$202)-4)&amp;" (?)",$AF$3:$AF$202)-$AF151)&gt;=0,IF($AF151&lt;1650-(SUMIF($AG$3:$AG151,MID($AG$3:$AG$202,1,LEN($AG$3:$AG$202)-4)&amp;" (?)",$AF$3:$AF$202)-$AF151),$AF151,1650-(SUMIF($AG$3:$AG151,MID($AG$3:$AG$202,1,LEN($AG$3:$AG$202)-4)&amp;" (?)",$AF$3:$AF$202)-$AF151)),0)),"")</f>
        <v/>
      </c>
      <c r="AD151" s="123">
        <f>SUM($AC$3:$AC151)</f>
        <v>0</v>
      </c>
      <c r="AE151" s="123" t="str">
        <f>IFERROR(IF(AD151&lt;((COUNTIFS(Personeelslijst!$C$3:$C$202,"*",Personeelslijst!$C$3:$C$202,"&lt;&gt;*(?)")+COUNTIF(Personeelslijst!$C$3:$C$202,"*(1)"))*1.5*220),AC151,IF(AC151-(AD151-((COUNTIFS(Personeelslijst!$C$3:$C$202,"*",Personeelslijst!$C$3:$C$202,"&lt;&gt;*(?)")+COUNTIF(Personeelslijst!$C$3:$C$202,"*(1)"))*1.5*220))&gt;0,AC151-(AD151-((COUNTIFS(Personeelslijst!$C$3:$C$202,"*",Personeelslijst!$C$3:$C$202,"&lt;&gt;*(?)")+COUNTIF(Personeelslijst!$C$3:$C$202,"*(1)"))*1.5*220)),0)),"")</f>
        <v/>
      </c>
      <c r="AF151" s="123" t="str">
        <f>IFERROR(INDEX($M$3:$M$202,MATCH(ROWS($AB$3:$AB151),$AA$3:$AA$202,0),1)+INDEX($P$3:$P$202,MATCH(ROWS($AB$3:$AB151),$AA$3:$AA$202,0),1),"")</f>
        <v/>
      </c>
      <c r="AG151" s="123" t="str">
        <f>INDEX(Personeelslijst!$AA$3:$AA$202,MATCH(ROWS($AB$3:$AB151),$AA$3:$AA$202,0),1)</f>
        <v/>
      </c>
    </row>
    <row r="152" spans="1:33">
      <c r="A152" s="54">
        <f>Personeelslijst!A152</f>
        <v>150</v>
      </c>
      <c r="B152" s="109">
        <f>Personeelslijst!E152</f>
        <v>0</v>
      </c>
      <c r="C152" s="110">
        <f>Personeelslijst!C152</f>
        <v>0</v>
      </c>
      <c r="D152" s="104"/>
      <c r="E152" s="111"/>
      <c r="F152" s="112"/>
      <c r="G152" s="113"/>
      <c r="H152" s="113"/>
      <c r="I152" s="114"/>
      <c r="J152" s="114"/>
      <c r="K152" s="115"/>
      <c r="L152" s="115"/>
      <c r="M152" s="119" t="str">
        <f t="shared" si="16"/>
        <v/>
      </c>
      <c r="N152" s="117" t="str">
        <f t="shared" si="17"/>
        <v/>
      </c>
      <c r="O152" s="116" t="str">
        <f t="shared" si="18"/>
        <v/>
      </c>
      <c r="P152" s="117" t="str">
        <f t="shared" si="19"/>
        <v/>
      </c>
      <c r="Q152" s="116" t="str">
        <f>IFERROR(INDEX($AC$3:$AC$202,MATCH(ROWS($Q$3:Q152),$AB$3:$AB$202,0),1),"")</f>
        <v/>
      </c>
      <c r="R152" s="116" t="str">
        <f>IFERROR(INDEX($AE$3:$AE$202,MATCH(ROWS($R$3:R152),$AB$3:$AB$202,0),1),"")</f>
        <v/>
      </c>
      <c r="S152" s="118"/>
      <c r="T152" s="118"/>
      <c r="U152" s="118"/>
      <c r="V152" s="118"/>
      <c r="W152" s="118"/>
      <c r="X152" s="29"/>
      <c r="Y152" s="29"/>
      <c r="Z152" s="29"/>
      <c r="AA152" s="122">
        <f>IFERROR(RANK(J152,einddatumlijst,1)+COUNTIF($J$3:J152,J152)-1,ROW()-COUNTA($J$3:J152)-2+COUNTA($J$3:$J$202))</f>
        <v>150</v>
      </c>
      <c r="AB152" s="123">
        <f>INDEX($A$3:$A$202,MATCH(ROWS($AB$3:$AB152),$AA$3:$AA$202,0),1)</f>
        <v>150</v>
      </c>
      <c r="AC152" s="122" t="str">
        <f>IFERROR(IF(1650-(SUMIF($AG$3:$AG152,MID($AG$3:$AG$202,1,LEN($AG$3:$AG$202)-4)&amp;" (?)",$AF$3:$AF$202)-$AF152)&gt;=1650,$AF152,IF(1650-(SUMIF($AG$3:$AG152,MID($AG$3:$AG$202,1,LEN($AG$3:$AG$202)-4)&amp;" (?)",$AF$3:$AF$202)-$AF152)&gt;=0,IF($AF152&lt;1650-(SUMIF($AG$3:$AG152,MID($AG$3:$AG$202,1,LEN($AG$3:$AG$202)-4)&amp;" (?)",$AF$3:$AF$202)-$AF152),$AF152,1650-(SUMIF($AG$3:$AG152,MID($AG$3:$AG$202,1,LEN($AG$3:$AG$202)-4)&amp;" (?)",$AF$3:$AF$202)-$AF152)),0)),"")</f>
        <v/>
      </c>
      <c r="AD152" s="123">
        <f>SUM($AC$3:$AC152)</f>
        <v>0</v>
      </c>
      <c r="AE152" s="123" t="str">
        <f>IFERROR(IF(AD152&lt;((COUNTIFS(Personeelslijst!$C$3:$C$202,"*",Personeelslijst!$C$3:$C$202,"&lt;&gt;*(?)")+COUNTIF(Personeelslijst!$C$3:$C$202,"*(1)"))*1.5*220),AC152,IF(AC152-(AD152-((COUNTIFS(Personeelslijst!$C$3:$C$202,"*",Personeelslijst!$C$3:$C$202,"&lt;&gt;*(?)")+COUNTIF(Personeelslijst!$C$3:$C$202,"*(1)"))*1.5*220))&gt;0,AC152-(AD152-((COUNTIFS(Personeelslijst!$C$3:$C$202,"*",Personeelslijst!$C$3:$C$202,"&lt;&gt;*(?)")+COUNTIF(Personeelslijst!$C$3:$C$202,"*(1)"))*1.5*220)),0)),"")</f>
        <v/>
      </c>
      <c r="AF152" s="123" t="str">
        <f>IFERROR(INDEX($M$3:$M$202,MATCH(ROWS($AB$3:$AB152),$AA$3:$AA$202,0),1)+INDEX($P$3:$P$202,MATCH(ROWS($AB$3:$AB152),$AA$3:$AA$202,0),1),"")</f>
        <v/>
      </c>
      <c r="AG152" s="123" t="str">
        <f>INDEX(Personeelslijst!$AA$3:$AA$202,MATCH(ROWS($AB$3:$AB152),$AA$3:$AA$202,0),1)</f>
        <v/>
      </c>
    </row>
    <row r="153" spans="1:33">
      <c r="A153" s="54">
        <f>Personeelslijst!A153</f>
        <v>151</v>
      </c>
      <c r="B153" s="109">
        <f>Personeelslijst!E153</f>
        <v>0</v>
      </c>
      <c r="C153" s="110">
        <f>Personeelslijst!C153</f>
        <v>0</v>
      </c>
      <c r="D153" s="104"/>
      <c r="E153" s="111"/>
      <c r="F153" s="112"/>
      <c r="G153" s="113"/>
      <c r="H153" s="113"/>
      <c r="I153" s="114"/>
      <c r="J153" s="114"/>
      <c r="K153" s="115"/>
      <c r="L153" s="115"/>
      <c r="M153" s="119" t="str">
        <f t="shared" si="16"/>
        <v/>
      </c>
      <c r="N153" s="117" t="str">
        <f t="shared" si="17"/>
        <v/>
      </c>
      <c r="O153" s="116" t="str">
        <f t="shared" si="18"/>
        <v/>
      </c>
      <c r="P153" s="117" t="str">
        <f t="shared" si="19"/>
        <v/>
      </c>
      <c r="Q153" s="116" t="str">
        <f>IFERROR(INDEX($AC$3:$AC$202,MATCH(ROWS($Q$3:Q153),$AB$3:$AB$202,0),1),"")</f>
        <v/>
      </c>
      <c r="R153" s="116" t="str">
        <f>IFERROR(INDEX($AE$3:$AE$202,MATCH(ROWS($R$3:R153),$AB$3:$AB$202,0),1),"")</f>
        <v/>
      </c>
      <c r="S153" s="118"/>
      <c r="T153" s="118"/>
      <c r="U153" s="118"/>
      <c r="V153" s="118"/>
      <c r="W153" s="118"/>
      <c r="X153" s="29"/>
      <c r="Y153" s="29"/>
      <c r="Z153" s="29"/>
      <c r="AA153" s="122">
        <f>IFERROR(RANK(J153,einddatumlijst,1)+COUNTIF($J$3:J153,J153)-1,ROW()-COUNTA($J$3:J153)-2+COUNTA($J$3:$J$202))</f>
        <v>151</v>
      </c>
      <c r="AB153" s="123">
        <f>INDEX($A$3:$A$202,MATCH(ROWS($AB$3:$AB153),$AA$3:$AA$202,0),1)</f>
        <v>151</v>
      </c>
      <c r="AC153" s="122" t="str">
        <f>IFERROR(IF(1650-(SUMIF($AG$3:$AG153,MID($AG$3:$AG$202,1,LEN($AG$3:$AG$202)-4)&amp;" (?)",$AF$3:$AF$202)-$AF153)&gt;=1650,$AF153,IF(1650-(SUMIF($AG$3:$AG153,MID($AG$3:$AG$202,1,LEN($AG$3:$AG$202)-4)&amp;" (?)",$AF$3:$AF$202)-$AF153)&gt;=0,IF($AF153&lt;1650-(SUMIF($AG$3:$AG153,MID($AG$3:$AG$202,1,LEN($AG$3:$AG$202)-4)&amp;" (?)",$AF$3:$AF$202)-$AF153),$AF153,1650-(SUMIF($AG$3:$AG153,MID($AG$3:$AG$202,1,LEN($AG$3:$AG$202)-4)&amp;" (?)",$AF$3:$AF$202)-$AF153)),0)),"")</f>
        <v/>
      </c>
      <c r="AD153" s="123">
        <f>SUM($AC$3:$AC153)</f>
        <v>0</v>
      </c>
      <c r="AE153" s="123" t="str">
        <f>IFERROR(IF(AD153&lt;((COUNTIFS(Personeelslijst!$C$3:$C$202,"*",Personeelslijst!$C$3:$C$202,"&lt;&gt;*(?)")+COUNTIF(Personeelslijst!$C$3:$C$202,"*(1)"))*1.5*220),AC153,IF(AC153-(AD153-((COUNTIFS(Personeelslijst!$C$3:$C$202,"*",Personeelslijst!$C$3:$C$202,"&lt;&gt;*(?)")+COUNTIF(Personeelslijst!$C$3:$C$202,"*(1)"))*1.5*220))&gt;0,AC153-(AD153-((COUNTIFS(Personeelslijst!$C$3:$C$202,"*",Personeelslijst!$C$3:$C$202,"&lt;&gt;*(?)")+COUNTIF(Personeelslijst!$C$3:$C$202,"*(1)"))*1.5*220)),0)),"")</f>
        <v/>
      </c>
      <c r="AF153" s="123" t="str">
        <f>IFERROR(INDEX($M$3:$M$202,MATCH(ROWS($AB$3:$AB153),$AA$3:$AA$202,0),1)+INDEX($P$3:$P$202,MATCH(ROWS($AB$3:$AB153),$AA$3:$AA$202,0),1),"")</f>
        <v/>
      </c>
      <c r="AG153" s="123" t="str">
        <f>INDEX(Personeelslijst!$AA$3:$AA$202,MATCH(ROWS($AB$3:$AB153),$AA$3:$AA$202,0),1)</f>
        <v/>
      </c>
    </row>
    <row r="154" spans="1:33">
      <c r="A154" s="54">
        <f>Personeelslijst!A154</f>
        <v>152</v>
      </c>
      <c r="B154" s="109">
        <f>Personeelslijst!E154</f>
        <v>0</v>
      </c>
      <c r="C154" s="110">
        <f>Personeelslijst!C154</f>
        <v>0</v>
      </c>
      <c r="D154" s="104"/>
      <c r="E154" s="111"/>
      <c r="F154" s="112"/>
      <c r="G154" s="113"/>
      <c r="H154" s="113"/>
      <c r="I154" s="114"/>
      <c r="J154" s="114"/>
      <c r="K154" s="115"/>
      <c r="L154" s="115"/>
      <c r="M154" s="119" t="str">
        <f t="shared" si="16"/>
        <v/>
      </c>
      <c r="N154" s="117" t="str">
        <f t="shared" si="17"/>
        <v/>
      </c>
      <c r="O154" s="116" t="str">
        <f t="shared" si="18"/>
        <v/>
      </c>
      <c r="P154" s="117" t="str">
        <f t="shared" si="19"/>
        <v/>
      </c>
      <c r="Q154" s="116" t="str">
        <f>IFERROR(INDEX($AC$3:$AC$202,MATCH(ROWS($Q$3:Q154),$AB$3:$AB$202,0),1),"")</f>
        <v/>
      </c>
      <c r="R154" s="116" t="str">
        <f>IFERROR(INDEX($AE$3:$AE$202,MATCH(ROWS($R$3:R154),$AB$3:$AB$202,0),1),"")</f>
        <v/>
      </c>
      <c r="S154" s="118"/>
      <c r="T154" s="118"/>
      <c r="U154" s="118"/>
      <c r="V154" s="118"/>
      <c r="W154" s="118"/>
      <c r="X154" s="29"/>
      <c r="Y154" s="29"/>
      <c r="Z154" s="29"/>
      <c r="AA154" s="122">
        <f>IFERROR(RANK(J154,einddatumlijst,1)+COUNTIF($J$3:J154,J154)-1,ROW()-COUNTA($J$3:J154)-2+COUNTA($J$3:$J$202))</f>
        <v>152</v>
      </c>
      <c r="AB154" s="123">
        <f>INDEX($A$3:$A$202,MATCH(ROWS($AB$3:$AB154),$AA$3:$AA$202,0),1)</f>
        <v>152</v>
      </c>
      <c r="AC154" s="122" t="str">
        <f>IFERROR(IF(1650-(SUMIF($AG$3:$AG154,MID($AG$3:$AG$202,1,LEN($AG$3:$AG$202)-4)&amp;" (?)",$AF$3:$AF$202)-$AF154)&gt;=1650,$AF154,IF(1650-(SUMIF($AG$3:$AG154,MID($AG$3:$AG$202,1,LEN($AG$3:$AG$202)-4)&amp;" (?)",$AF$3:$AF$202)-$AF154)&gt;=0,IF($AF154&lt;1650-(SUMIF($AG$3:$AG154,MID($AG$3:$AG$202,1,LEN($AG$3:$AG$202)-4)&amp;" (?)",$AF$3:$AF$202)-$AF154),$AF154,1650-(SUMIF($AG$3:$AG154,MID($AG$3:$AG$202,1,LEN($AG$3:$AG$202)-4)&amp;" (?)",$AF$3:$AF$202)-$AF154)),0)),"")</f>
        <v/>
      </c>
      <c r="AD154" s="123">
        <f>SUM($AC$3:$AC154)</f>
        <v>0</v>
      </c>
      <c r="AE154" s="123" t="str">
        <f>IFERROR(IF(AD154&lt;((COUNTIFS(Personeelslijst!$C$3:$C$202,"*",Personeelslijst!$C$3:$C$202,"&lt;&gt;*(?)")+COUNTIF(Personeelslijst!$C$3:$C$202,"*(1)"))*1.5*220),AC154,IF(AC154-(AD154-((COUNTIFS(Personeelslijst!$C$3:$C$202,"*",Personeelslijst!$C$3:$C$202,"&lt;&gt;*(?)")+COUNTIF(Personeelslijst!$C$3:$C$202,"*(1)"))*1.5*220))&gt;0,AC154-(AD154-((COUNTIFS(Personeelslijst!$C$3:$C$202,"*",Personeelslijst!$C$3:$C$202,"&lt;&gt;*(?)")+COUNTIF(Personeelslijst!$C$3:$C$202,"*(1)"))*1.5*220)),0)),"")</f>
        <v/>
      </c>
      <c r="AF154" s="123" t="str">
        <f>IFERROR(INDEX($M$3:$M$202,MATCH(ROWS($AB$3:$AB154),$AA$3:$AA$202,0),1)+INDEX($P$3:$P$202,MATCH(ROWS($AB$3:$AB154),$AA$3:$AA$202,0),1),"")</f>
        <v/>
      </c>
      <c r="AG154" s="123" t="str">
        <f>INDEX(Personeelslijst!$AA$3:$AA$202,MATCH(ROWS($AB$3:$AB154),$AA$3:$AA$202,0),1)</f>
        <v/>
      </c>
    </row>
    <row r="155" spans="1:33">
      <c r="A155" s="54">
        <f>Personeelslijst!A155</f>
        <v>153</v>
      </c>
      <c r="B155" s="109">
        <f>Personeelslijst!E155</f>
        <v>0</v>
      </c>
      <c r="C155" s="110">
        <f>Personeelslijst!C155</f>
        <v>0</v>
      </c>
      <c r="D155" s="104"/>
      <c r="E155" s="111"/>
      <c r="F155" s="112"/>
      <c r="G155" s="113"/>
      <c r="H155" s="113"/>
      <c r="I155" s="114"/>
      <c r="J155" s="114"/>
      <c r="K155" s="115"/>
      <c r="L155" s="115"/>
      <c r="M155" s="119" t="str">
        <f t="shared" si="16"/>
        <v/>
      </c>
      <c r="N155" s="117" t="str">
        <f t="shared" si="17"/>
        <v/>
      </c>
      <c r="O155" s="116" t="str">
        <f t="shared" si="18"/>
        <v/>
      </c>
      <c r="P155" s="117" t="str">
        <f t="shared" si="19"/>
        <v/>
      </c>
      <c r="Q155" s="116" t="str">
        <f>IFERROR(INDEX($AC$3:$AC$202,MATCH(ROWS($Q$3:Q155),$AB$3:$AB$202,0),1),"")</f>
        <v/>
      </c>
      <c r="R155" s="116" t="str">
        <f>IFERROR(INDEX($AE$3:$AE$202,MATCH(ROWS($R$3:R155),$AB$3:$AB$202,0),1),"")</f>
        <v/>
      </c>
      <c r="S155" s="118"/>
      <c r="T155" s="118"/>
      <c r="U155" s="118"/>
      <c r="V155" s="118"/>
      <c r="W155" s="118"/>
      <c r="X155" s="29"/>
      <c r="Y155" s="29"/>
      <c r="Z155" s="29"/>
      <c r="AA155" s="122">
        <f>IFERROR(RANK(J155,einddatumlijst,1)+COUNTIF($J$3:J155,J155)-1,ROW()-COUNTA($J$3:J155)-2+COUNTA($J$3:$J$202))</f>
        <v>153</v>
      </c>
      <c r="AB155" s="123">
        <f>INDEX($A$3:$A$202,MATCH(ROWS($AB$3:$AB155),$AA$3:$AA$202,0),1)</f>
        <v>153</v>
      </c>
      <c r="AC155" s="122" t="str">
        <f>IFERROR(IF(1650-(SUMIF($AG$3:$AG155,MID($AG$3:$AG$202,1,LEN($AG$3:$AG$202)-4)&amp;" (?)",$AF$3:$AF$202)-$AF155)&gt;=1650,$AF155,IF(1650-(SUMIF($AG$3:$AG155,MID($AG$3:$AG$202,1,LEN($AG$3:$AG$202)-4)&amp;" (?)",$AF$3:$AF$202)-$AF155)&gt;=0,IF($AF155&lt;1650-(SUMIF($AG$3:$AG155,MID($AG$3:$AG$202,1,LEN($AG$3:$AG$202)-4)&amp;" (?)",$AF$3:$AF$202)-$AF155),$AF155,1650-(SUMIF($AG$3:$AG155,MID($AG$3:$AG$202,1,LEN($AG$3:$AG$202)-4)&amp;" (?)",$AF$3:$AF$202)-$AF155)),0)),"")</f>
        <v/>
      </c>
      <c r="AD155" s="123">
        <f>SUM($AC$3:$AC155)</f>
        <v>0</v>
      </c>
      <c r="AE155" s="123" t="str">
        <f>IFERROR(IF(AD155&lt;((COUNTIFS(Personeelslijst!$C$3:$C$202,"*",Personeelslijst!$C$3:$C$202,"&lt;&gt;*(?)")+COUNTIF(Personeelslijst!$C$3:$C$202,"*(1)"))*1.5*220),AC155,IF(AC155-(AD155-((COUNTIFS(Personeelslijst!$C$3:$C$202,"*",Personeelslijst!$C$3:$C$202,"&lt;&gt;*(?)")+COUNTIF(Personeelslijst!$C$3:$C$202,"*(1)"))*1.5*220))&gt;0,AC155-(AD155-((COUNTIFS(Personeelslijst!$C$3:$C$202,"*",Personeelslijst!$C$3:$C$202,"&lt;&gt;*(?)")+COUNTIF(Personeelslijst!$C$3:$C$202,"*(1)"))*1.5*220)),0)),"")</f>
        <v/>
      </c>
      <c r="AF155" s="123" t="str">
        <f>IFERROR(INDEX($M$3:$M$202,MATCH(ROWS($AB$3:$AB155),$AA$3:$AA$202,0),1)+INDEX($P$3:$P$202,MATCH(ROWS($AB$3:$AB155),$AA$3:$AA$202,0),1),"")</f>
        <v/>
      </c>
      <c r="AG155" s="123" t="str">
        <f>INDEX(Personeelslijst!$AA$3:$AA$202,MATCH(ROWS($AB$3:$AB155),$AA$3:$AA$202,0),1)</f>
        <v/>
      </c>
    </row>
    <row r="156" spans="1:33">
      <c r="A156" s="54">
        <f>Personeelslijst!A156</f>
        <v>154</v>
      </c>
      <c r="B156" s="109">
        <f>Personeelslijst!E156</f>
        <v>0</v>
      </c>
      <c r="C156" s="110">
        <f>Personeelslijst!C156</f>
        <v>0</v>
      </c>
      <c r="D156" s="104"/>
      <c r="E156" s="111"/>
      <c r="F156" s="112"/>
      <c r="G156" s="113"/>
      <c r="H156" s="113"/>
      <c r="I156" s="114"/>
      <c r="J156" s="114"/>
      <c r="K156" s="115"/>
      <c r="L156" s="115"/>
      <c r="M156" s="119" t="str">
        <f t="shared" si="16"/>
        <v/>
      </c>
      <c r="N156" s="117" t="str">
        <f t="shared" si="17"/>
        <v/>
      </c>
      <c r="O156" s="116" t="str">
        <f t="shared" si="18"/>
        <v/>
      </c>
      <c r="P156" s="117" t="str">
        <f t="shared" si="19"/>
        <v/>
      </c>
      <c r="Q156" s="116" t="str">
        <f>IFERROR(INDEX($AC$3:$AC$202,MATCH(ROWS($Q$3:Q156),$AB$3:$AB$202,0),1),"")</f>
        <v/>
      </c>
      <c r="R156" s="116" t="str">
        <f>IFERROR(INDEX($AE$3:$AE$202,MATCH(ROWS($R$3:R156),$AB$3:$AB$202,0),1),"")</f>
        <v/>
      </c>
      <c r="S156" s="118"/>
      <c r="T156" s="118"/>
      <c r="U156" s="118"/>
      <c r="V156" s="118"/>
      <c r="W156" s="118"/>
      <c r="X156" s="29"/>
      <c r="Y156" s="29"/>
      <c r="Z156" s="29"/>
      <c r="AA156" s="122">
        <f>IFERROR(RANK(J156,einddatumlijst,1)+COUNTIF($J$3:J156,J156)-1,ROW()-COUNTA($J$3:J156)-2+COUNTA($J$3:$J$202))</f>
        <v>154</v>
      </c>
      <c r="AB156" s="123">
        <f>INDEX($A$3:$A$202,MATCH(ROWS($AB$3:$AB156),$AA$3:$AA$202,0),1)</f>
        <v>154</v>
      </c>
      <c r="AC156" s="122" t="str">
        <f>IFERROR(IF(1650-(SUMIF($AG$3:$AG156,MID($AG$3:$AG$202,1,LEN($AG$3:$AG$202)-4)&amp;" (?)",$AF$3:$AF$202)-$AF156)&gt;=1650,$AF156,IF(1650-(SUMIF($AG$3:$AG156,MID($AG$3:$AG$202,1,LEN($AG$3:$AG$202)-4)&amp;" (?)",$AF$3:$AF$202)-$AF156)&gt;=0,IF($AF156&lt;1650-(SUMIF($AG$3:$AG156,MID($AG$3:$AG$202,1,LEN($AG$3:$AG$202)-4)&amp;" (?)",$AF$3:$AF$202)-$AF156),$AF156,1650-(SUMIF($AG$3:$AG156,MID($AG$3:$AG$202,1,LEN($AG$3:$AG$202)-4)&amp;" (?)",$AF$3:$AF$202)-$AF156)),0)),"")</f>
        <v/>
      </c>
      <c r="AD156" s="123">
        <f>SUM($AC$3:$AC156)</f>
        <v>0</v>
      </c>
      <c r="AE156" s="123" t="str">
        <f>IFERROR(IF(AD156&lt;((COUNTIFS(Personeelslijst!$C$3:$C$202,"*",Personeelslijst!$C$3:$C$202,"&lt;&gt;*(?)")+COUNTIF(Personeelslijst!$C$3:$C$202,"*(1)"))*1.5*220),AC156,IF(AC156-(AD156-((COUNTIFS(Personeelslijst!$C$3:$C$202,"*",Personeelslijst!$C$3:$C$202,"&lt;&gt;*(?)")+COUNTIF(Personeelslijst!$C$3:$C$202,"*(1)"))*1.5*220))&gt;0,AC156-(AD156-((COUNTIFS(Personeelslijst!$C$3:$C$202,"*",Personeelslijst!$C$3:$C$202,"&lt;&gt;*(?)")+COUNTIF(Personeelslijst!$C$3:$C$202,"*(1)"))*1.5*220)),0)),"")</f>
        <v/>
      </c>
      <c r="AF156" s="123" t="str">
        <f>IFERROR(INDEX($M$3:$M$202,MATCH(ROWS($AB$3:$AB156),$AA$3:$AA$202,0),1)+INDEX($P$3:$P$202,MATCH(ROWS($AB$3:$AB156),$AA$3:$AA$202,0),1),"")</f>
        <v/>
      </c>
      <c r="AG156" s="123" t="str">
        <f>INDEX(Personeelslijst!$AA$3:$AA$202,MATCH(ROWS($AB$3:$AB156),$AA$3:$AA$202,0),1)</f>
        <v/>
      </c>
    </row>
    <row r="157" spans="1:33">
      <c r="A157" s="54">
        <f>Personeelslijst!A157</f>
        <v>155</v>
      </c>
      <c r="B157" s="109">
        <f>Personeelslijst!E157</f>
        <v>0</v>
      </c>
      <c r="C157" s="110">
        <f>Personeelslijst!C157</f>
        <v>0</v>
      </c>
      <c r="D157" s="104"/>
      <c r="E157" s="111"/>
      <c r="F157" s="112"/>
      <c r="G157" s="113"/>
      <c r="H157" s="113"/>
      <c r="I157" s="114"/>
      <c r="J157" s="114"/>
      <c r="K157" s="115"/>
      <c r="L157" s="115"/>
      <c r="M157" s="119" t="str">
        <f t="shared" si="16"/>
        <v/>
      </c>
      <c r="N157" s="117" t="str">
        <f t="shared" si="17"/>
        <v/>
      </c>
      <c r="O157" s="116" t="str">
        <f t="shared" si="18"/>
        <v/>
      </c>
      <c r="P157" s="117" t="str">
        <f t="shared" si="19"/>
        <v/>
      </c>
      <c r="Q157" s="116" t="str">
        <f>IFERROR(INDEX($AC$3:$AC$202,MATCH(ROWS($Q$3:Q157),$AB$3:$AB$202,0),1),"")</f>
        <v/>
      </c>
      <c r="R157" s="116" t="str">
        <f>IFERROR(INDEX($AE$3:$AE$202,MATCH(ROWS($R$3:R157),$AB$3:$AB$202,0),1),"")</f>
        <v/>
      </c>
      <c r="S157" s="118"/>
      <c r="T157" s="118"/>
      <c r="U157" s="118"/>
      <c r="V157" s="118"/>
      <c r="W157" s="118"/>
      <c r="X157" s="29"/>
      <c r="Y157" s="29"/>
      <c r="Z157" s="29"/>
      <c r="AA157" s="122">
        <f>IFERROR(RANK(J157,einddatumlijst,1)+COUNTIF($J$3:J157,J157)-1,ROW()-COUNTA($J$3:J157)-2+COUNTA($J$3:$J$202))</f>
        <v>155</v>
      </c>
      <c r="AB157" s="123">
        <f>INDEX($A$3:$A$202,MATCH(ROWS($AB$3:$AB157),$AA$3:$AA$202,0),1)</f>
        <v>155</v>
      </c>
      <c r="AC157" s="122" t="str">
        <f>IFERROR(IF(1650-(SUMIF($AG$3:$AG157,MID($AG$3:$AG$202,1,LEN($AG$3:$AG$202)-4)&amp;" (?)",$AF$3:$AF$202)-$AF157)&gt;=1650,$AF157,IF(1650-(SUMIF($AG$3:$AG157,MID($AG$3:$AG$202,1,LEN($AG$3:$AG$202)-4)&amp;" (?)",$AF$3:$AF$202)-$AF157)&gt;=0,IF($AF157&lt;1650-(SUMIF($AG$3:$AG157,MID($AG$3:$AG$202,1,LEN($AG$3:$AG$202)-4)&amp;" (?)",$AF$3:$AF$202)-$AF157),$AF157,1650-(SUMIF($AG$3:$AG157,MID($AG$3:$AG$202,1,LEN($AG$3:$AG$202)-4)&amp;" (?)",$AF$3:$AF$202)-$AF157)),0)),"")</f>
        <v/>
      </c>
      <c r="AD157" s="123">
        <f>SUM($AC$3:$AC157)</f>
        <v>0</v>
      </c>
      <c r="AE157" s="123" t="str">
        <f>IFERROR(IF(AD157&lt;((COUNTIFS(Personeelslijst!$C$3:$C$202,"*",Personeelslijst!$C$3:$C$202,"&lt;&gt;*(?)")+COUNTIF(Personeelslijst!$C$3:$C$202,"*(1)"))*1.5*220),AC157,IF(AC157-(AD157-((COUNTIFS(Personeelslijst!$C$3:$C$202,"*",Personeelslijst!$C$3:$C$202,"&lt;&gt;*(?)")+COUNTIF(Personeelslijst!$C$3:$C$202,"*(1)"))*1.5*220))&gt;0,AC157-(AD157-((COUNTIFS(Personeelslijst!$C$3:$C$202,"*",Personeelslijst!$C$3:$C$202,"&lt;&gt;*(?)")+COUNTIF(Personeelslijst!$C$3:$C$202,"*(1)"))*1.5*220)),0)),"")</f>
        <v/>
      </c>
      <c r="AF157" s="123" t="str">
        <f>IFERROR(INDEX($M$3:$M$202,MATCH(ROWS($AB$3:$AB157),$AA$3:$AA$202,0),1)+INDEX($P$3:$P$202,MATCH(ROWS($AB$3:$AB157),$AA$3:$AA$202,0),1),"")</f>
        <v/>
      </c>
      <c r="AG157" s="123" t="str">
        <f>INDEX(Personeelslijst!$AA$3:$AA$202,MATCH(ROWS($AB$3:$AB157),$AA$3:$AA$202,0),1)</f>
        <v/>
      </c>
    </row>
    <row r="158" spans="1:33">
      <c r="A158" s="54">
        <f>Personeelslijst!A158</f>
        <v>156</v>
      </c>
      <c r="B158" s="109">
        <f>Personeelslijst!E158</f>
        <v>0</v>
      </c>
      <c r="C158" s="110">
        <f>Personeelslijst!C158</f>
        <v>0</v>
      </c>
      <c r="D158" s="104"/>
      <c r="E158" s="111"/>
      <c r="F158" s="112"/>
      <c r="G158" s="113"/>
      <c r="H158" s="113"/>
      <c r="I158" s="114"/>
      <c r="J158" s="114"/>
      <c r="K158" s="115"/>
      <c r="L158" s="115"/>
      <c r="M158" s="119" t="str">
        <f t="shared" si="16"/>
        <v/>
      </c>
      <c r="N158" s="117" t="str">
        <f t="shared" si="17"/>
        <v/>
      </c>
      <c r="O158" s="116" t="str">
        <f t="shared" si="18"/>
        <v/>
      </c>
      <c r="P158" s="117" t="str">
        <f t="shared" si="19"/>
        <v/>
      </c>
      <c r="Q158" s="116" t="str">
        <f>IFERROR(INDEX($AC$3:$AC$202,MATCH(ROWS($Q$3:Q158),$AB$3:$AB$202,0),1),"")</f>
        <v/>
      </c>
      <c r="R158" s="116" t="str">
        <f>IFERROR(INDEX($AE$3:$AE$202,MATCH(ROWS($R$3:R158),$AB$3:$AB$202,0),1),"")</f>
        <v/>
      </c>
      <c r="S158" s="118"/>
      <c r="T158" s="118"/>
      <c r="U158" s="118"/>
      <c r="V158" s="118"/>
      <c r="W158" s="118"/>
      <c r="X158" s="29"/>
      <c r="Y158" s="29"/>
      <c r="Z158" s="29"/>
      <c r="AA158" s="122">
        <f>IFERROR(RANK(J158,einddatumlijst,1)+COUNTIF($J$3:J158,J158)-1,ROW()-COUNTA($J$3:J158)-2+COUNTA($J$3:$J$202))</f>
        <v>156</v>
      </c>
      <c r="AB158" s="123">
        <f>INDEX($A$3:$A$202,MATCH(ROWS($AB$3:$AB158),$AA$3:$AA$202,0),1)</f>
        <v>156</v>
      </c>
      <c r="AC158" s="122" t="str">
        <f>IFERROR(IF(1650-(SUMIF($AG$3:$AG158,MID($AG$3:$AG$202,1,LEN($AG$3:$AG$202)-4)&amp;" (?)",$AF$3:$AF$202)-$AF158)&gt;=1650,$AF158,IF(1650-(SUMIF($AG$3:$AG158,MID($AG$3:$AG$202,1,LEN($AG$3:$AG$202)-4)&amp;" (?)",$AF$3:$AF$202)-$AF158)&gt;=0,IF($AF158&lt;1650-(SUMIF($AG$3:$AG158,MID($AG$3:$AG$202,1,LEN($AG$3:$AG$202)-4)&amp;" (?)",$AF$3:$AF$202)-$AF158),$AF158,1650-(SUMIF($AG$3:$AG158,MID($AG$3:$AG$202,1,LEN($AG$3:$AG$202)-4)&amp;" (?)",$AF$3:$AF$202)-$AF158)),0)),"")</f>
        <v/>
      </c>
      <c r="AD158" s="123">
        <f>SUM($AC$3:$AC158)</f>
        <v>0</v>
      </c>
      <c r="AE158" s="123" t="str">
        <f>IFERROR(IF(AD158&lt;((COUNTIFS(Personeelslijst!$C$3:$C$202,"*",Personeelslijst!$C$3:$C$202,"&lt;&gt;*(?)")+COUNTIF(Personeelslijst!$C$3:$C$202,"*(1)"))*1.5*220),AC158,IF(AC158-(AD158-((COUNTIFS(Personeelslijst!$C$3:$C$202,"*",Personeelslijst!$C$3:$C$202,"&lt;&gt;*(?)")+COUNTIF(Personeelslijst!$C$3:$C$202,"*(1)"))*1.5*220))&gt;0,AC158-(AD158-((COUNTIFS(Personeelslijst!$C$3:$C$202,"*",Personeelslijst!$C$3:$C$202,"&lt;&gt;*(?)")+COUNTIF(Personeelslijst!$C$3:$C$202,"*(1)"))*1.5*220)),0)),"")</f>
        <v/>
      </c>
      <c r="AF158" s="123" t="str">
        <f>IFERROR(INDEX($M$3:$M$202,MATCH(ROWS($AB$3:$AB158),$AA$3:$AA$202,0),1)+INDEX($P$3:$P$202,MATCH(ROWS($AB$3:$AB158),$AA$3:$AA$202,0),1),"")</f>
        <v/>
      </c>
      <c r="AG158" s="123" t="str">
        <f>INDEX(Personeelslijst!$AA$3:$AA$202,MATCH(ROWS($AB$3:$AB158),$AA$3:$AA$202,0),1)</f>
        <v/>
      </c>
    </row>
    <row r="159" spans="1:33">
      <c r="A159" s="54">
        <f>Personeelslijst!A159</f>
        <v>157</v>
      </c>
      <c r="B159" s="109">
        <f>Personeelslijst!E159</f>
        <v>0</v>
      </c>
      <c r="C159" s="110">
        <f>Personeelslijst!C159</f>
        <v>0</v>
      </c>
      <c r="D159" s="104"/>
      <c r="E159" s="111"/>
      <c r="F159" s="112"/>
      <c r="G159" s="113"/>
      <c r="H159" s="113"/>
      <c r="I159" s="114"/>
      <c r="J159" s="114"/>
      <c r="K159" s="115"/>
      <c r="L159" s="115"/>
      <c r="M159" s="119" t="str">
        <f t="shared" si="16"/>
        <v/>
      </c>
      <c r="N159" s="117" t="str">
        <f t="shared" si="17"/>
        <v/>
      </c>
      <c r="O159" s="116" t="str">
        <f t="shared" si="18"/>
        <v/>
      </c>
      <c r="P159" s="117" t="str">
        <f t="shared" si="19"/>
        <v/>
      </c>
      <c r="Q159" s="116" t="str">
        <f>IFERROR(INDEX($AC$3:$AC$202,MATCH(ROWS($Q$3:Q159),$AB$3:$AB$202,0),1),"")</f>
        <v/>
      </c>
      <c r="R159" s="116" t="str">
        <f>IFERROR(INDEX($AE$3:$AE$202,MATCH(ROWS($R$3:R159),$AB$3:$AB$202,0),1),"")</f>
        <v/>
      </c>
      <c r="S159" s="118"/>
      <c r="T159" s="118"/>
      <c r="U159" s="118"/>
      <c r="V159" s="118"/>
      <c r="W159" s="118"/>
      <c r="X159" s="29"/>
      <c r="Y159" s="29"/>
      <c r="Z159" s="29"/>
      <c r="AA159" s="122">
        <f>IFERROR(RANK(J159,einddatumlijst,1)+COUNTIF($J$3:J159,J159)-1,ROW()-COUNTA($J$3:J159)-2+COUNTA($J$3:$J$202))</f>
        <v>157</v>
      </c>
      <c r="AB159" s="123">
        <f>INDEX($A$3:$A$202,MATCH(ROWS($AB$3:$AB159),$AA$3:$AA$202,0),1)</f>
        <v>157</v>
      </c>
      <c r="AC159" s="122" t="str">
        <f>IFERROR(IF(1650-(SUMIF($AG$3:$AG159,MID($AG$3:$AG$202,1,LEN($AG$3:$AG$202)-4)&amp;" (?)",$AF$3:$AF$202)-$AF159)&gt;=1650,$AF159,IF(1650-(SUMIF($AG$3:$AG159,MID($AG$3:$AG$202,1,LEN($AG$3:$AG$202)-4)&amp;" (?)",$AF$3:$AF$202)-$AF159)&gt;=0,IF($AF159&lt;1650-(SUMIF($AG$3:$AG159,MID($AG$3:$AG$202,1,LEN($AG$3:$AG$202)-4)&amp;" (?)",$AF$3:$AF$202)-$AF159),$AF159,1650-(SUMIF($AG$3:$AG159,MID($AG$3:$AG$202,1,LEN($AG$3:$AG$202)-4)&amp;" (?)",$AF$3:$AF$202)-$AF159)),0)),"")</f>
        <v/>
      </c>
      <c r="AD159" s="123">
        <f>SUM($AC$3:$AC159)</f>
        <v>0</v>
      </c>
      <c r="AE159" s="123" t="str">
        <f>IFERROR(IF(AD159&lt;((COUNTIFS(Personeelslijst!$C$3:$C$202,"*",Personeelslijst!$C$3:$C$202,"&lt;&gt;*(?)")+COUNTIF(Personeelslijst!$C$3:$C$202,"*(1)"))*1.5*220),AC159,IF(AC159-(AD159-((COUNTIFS(Personeelslijst!$C$3:$C$202,"*",Personeelslijst!$C$3:$C$202,"&lt;&gt;*(?)")+COUNTIF(Personeelslijst!$C$3:$C$202,"*(1)"))*1.5*220))&gt;0,AC159-(AD159-((COUNTIFS(Personeelslijst!$C$3:$C$202,"*",Personeelslijst!$C$3:$C$202,"&lt;&gt;*(?)")+COUNTIF(Personeelslijst!$C$3:$C$202,"*(1)"))*1.5*220)),0)),"")</f>
        <v/>
      </c>
      <c r="AF159" s="123" t="str">
        <f>IFERROR(INDEX($M$3:$M$202,MATCH(ROWS($AB$3:$AB159),$AA$3:$AA$202,0),1)+INDEX($P$3:$P$202,MATCH(ROWS($AB$3:$AB159),$AA$3:$AA$202,0),1),"")</f>
        <v/>
      </c>
      <c r="AG159" s="123" t="str">
        <f>INDEX(Personeelslijst!$AA$3:$AA$202,MATCH(ROWS($AB$3:$AB159),$AA$3:$AA$202,0),1)</f>
        <v/>
      </c>
    </row>
    <row r="160" spans="1:33">
      <c r="A160" s="54">
        <f>Personeelslijst!A160</f>
        <v>158</v>
      </c>
      <c r="B160" s="109">
        <f>Personeelslijst!E160</f>
        <v>0</v>
      </c>
      <c r="C160" s="110">
        <f>Personeelslijst!C160</f>
        <v>0</v>
      </c>
      <c r="D160" s="104"/>
      <c r="E160" s="111"/>
      <c r="F160" s="112"/>
      <c r="G160" s="113"/>
      <c r="H160" s="113"/>
      <c r="I160" s="114"/>
      <c r="J160" s="114"/>
      <c r="K160" s="115"/>
      <c r="L160" s="115"/>
      <c r="M160" s="119" t="str">
        <f t="shared" si="16"/>
        <v/>
      </c>
      <c r="N160" s="117" t="str">
        <f t="shared" si="17"/>
        <v/>
      </c>
      <c r="O160" s="116" t="str">
        <f t="shared" si="18"/>
        <v/>
      </c>
      <c r="P160" s="117" t="str">
        <f t="shared" si="19"/>
        <v/>
      </c>
      <c r="Q160" s="116" t="str">
        <f>IFERROR(INDEX($AC$3:$AC$202,MATCH(ROWS($Q$3:Q160),$AB$3:$AB$202,0),1),"")</f>
        <v/>
      </c>
      <c r="R160" s="116" t="str">
        <f>IFERROR(INDEX($AE$3:$AE$202,MATCH(ROWS($R$3:R160),$AB$3:$AB$202,0),1),"")</f>
        <v/>
      </c>
      <c r="S160" s="118"/>
      <c r="T160" s="118"/>
      <c r="U160" s="118"/>
      <c r="V160" s="118"/>
      <c r="W160" s="118"/>
      <c r="X160" s="29"/>
      <c r="Y160" s="29"/>
      <c r="Z160" s="29"/>
      <c r="AA160" s="122">
        <f>IFERROR(RANK(J160,einddatumlijst,1)+COUNTIF($J$3:J160,J160)-1,ROW()-COUNTA($J$3:J160)-2+COUNTA($J$3:$J$202))</f>
        <v>158</v>
      </c>
      <c r="AB160" s="123">
        <f>INDEX($A$3:$A$202,MATCH(ROWS($AB$3:$AB160),$AA$3:$AA$202,0),1)</f>
        <v>158</v>
      </c>
      <c r="AC160" s="122" t="str">
        <f>IFERROR(IF(1650-(SUMIF($AG$3:$AG160,MID($AG$3:$AG$202,1,LEN($AG$3:$AG$202)-4)&amp;" (?)",$AF$3:$AF$202)-$AF160)&gt;=1650,$AF160,IF(1650-(SUMIF($AG$3:$AG160,MID($AG$3:$AG$202,1,LEN($AG$3:$AG$202)-4)&amp;" (?)",$AF$3:$AF$202)-$AF160)&gt;=0,IF($AF160&lt;1650-(SUMIF($AG$3:$AG160,MID($AG$3:$AG$202,1,LEN($AG$3:$AG$202)-4)&amp;" (?)",$AF$3:$AF$202)-$AF160),$AF160,1650-(SUMIF($AG$3:$AG160,MID($AG$3:$AG$202,1,LEN($AG$3:$AG$202)-4)&amp;" (?)",$AF$3:$AF$202)-$AF160)),0)),"")</f>
        <v/>
      </c>
      <c r="AD160" s="123">
        <f>SUM($AC$3:$AC160)</f>
        <v>0</v>
      </c>
      <c r="AE160" s="123" t="str">
        <f>IFERROR(IF(AD160&lt;((COUNTIFS(Personeelslijst!$C$3:$C$202,"*",Personeelslijst!$C$3:$C$202,"&lt;&gt;*(?)")+COUNTIF(Personeelslijst!$C$3:$C$202,"*(1)"))*1.5*220),AC160,IF(AC160-(AD160-((COUNTIFS(Personeelslijst!$C$3:$C$202,"*",Personeelslijst!$C$3:$C$202,"&lt;&gt;*(?)")+COUNTIF(Personeelslijst!$C$3:$C$202,"*(1)"))*1.5*220))&gt;0,AC160-(AD160-((COUNTIFS(Personeelslijst!$C$3:$C$202,"*",Personeelslijst!$C$3:$C$202,"&lt;&gt;*(?)")+COUNTIF(Personeelslijst!$C$3:$C$202,"*(1)"))*1.5*220)),0)),"")</f>
        <v/>
      </c>
      <c r="AF160" s="123" t="str">
        <f>IFERROR(INDEX($M$3:$M$202,MATCH(ROWS($AB$3:$AB160),$AA$3:$AA$202,0),1)+INDEX($P$3:$P$202,MATCH(ROWS($AB$3:$AB160),$AA$3:$AA$202,0),1),"")</f>
        <v/>
      </c>
      <c r="AG160" s="123" t="str">
        <f>INDEX(Personeelslijst!$AA$3:$AA$202,MATCH(ROWS($AB$3:$AB160),$AA$3:$AA$202,0),1)</f>
        <v/>
      </c>
    </row>
    <row r="161" spans="1:33">
      <c r="A161" s="54">
        <f>Personeelslijst!A161</f>
        <v>159</v>
      </c>
      <c r="B161" s="109">
        <f>Personeelslijst!E161</f>
        <v>0</v>
      </c>
      <c r="C161" s="110">
        <f>Personeelslijst!C161</f>
        <v>0</v>
      </c>
      <c r="D161" s="104"/>
      <c r="E161" s="111"/>
      <c r="F161" s="112"/>
      <c r="G161" s="113"/>
      <c r="H161" s="113"/>
      <c r="I161" s="114"/>
      <c r="J161" s="114"/>
      <c r="K161" s="115"/>
      <c r="L161" s="115"/>
      <c r="M161" s="119" t="str">
        <f t="shared" si="16"/>
        <v/>
      </c>
      <c r="N161" s="117" t="str">
        <f t="shared" si="17"/>
        <v/>
      </c>
      <c r="O161" s="116" t="str">
        <f t="shared" si="18"/>
        <v/>
      </c>
      <c r="P161" s="117" t="str">
        <f t="shared" si="19"/>
        <v/>
      </c>
      <c r="Q161" s="116" t="str">
        <f>IFERROR(INDEX($AC$3:$AC$202,MATCH(ROWS($Q$3:Q161),$AB$3:$AB$202,0),1),"")</f>
        <v/>
      </c>
      <c r="R161" s="116" t="str">
        <f>IFERROR(INDEX($AE$3:$AE$202,MATCH(ROWS($R$3:R161),$AB$3:$AB$202,0),1),"")</f>
        <v/>
      </c>
      <c r="S161" s="118"/>
      <c r="T161" s="118"/>
      <c r="U161" s="118"/>
      <c r="V161" s="118"/>
      <c r="W161" s="118"/>
      <c r="X161" s="29"/>
      <c r="Y161" s="29"/>
      <c r="Z161" s="29"/>
      <c r="AA161" s="122">
        <f>IFERROR(RANK(J161,einddatumlijst,1)+COUNTIF($J$3:J161,J161)-1,ROW()-COUNTA($J$3:J161)-2+COUNTA($J$3:$J$202))</f>
        <v>159</v>
      </c>
      <c r="AB161" s="123">
        <f>INDEX($A$3:$A$202,MATCH(ROWS($AB$3:$AB161),$AA$3:$AA$202,0),1)</f>
        <v>159</v>
      </c>
      <c r="AC161" s="122" t="str">
        <f>IFERROR(IF(1650-(SUMIF($AG$3:$AG161,MID($AG$3:$AG$202,1,LEN($AG$3:$AG$202)-4)&amp;" (?)",$AF$3:$AF$202)-$AF161)&gt;=1650,$AF161,IF(1650-(SUMIF($AG$3:$AG161,MID($AG$3:$AG$202,1,LEN($AG$3:$AG$202)-4)&amp;" (?)",$AF$3:$AF$202)-$AF161)&gt;=0,IF($AF161&lt;1650-(SUMIF($AG$3:$AG161,MID($AG$3:$AG$202,1,LEN($AG$3:$AG$202)-4)&amp;" (?)",$AF$3:$AF$202)-$AF161),$AF161,1650-(SUMIF($AG$3:$AG161,MID($AG$3:$AG$202,1,LEN($AG$3:$AG$202)-4)&amp;" (?)",$AF$3:$AF$202)-$AF161)),0)),"")</f>
        <v/>
      </c>
      <c r="AD161" s="123">
        <f>SUM($AC$3:$AC161)</f>
        <v>0</v>
      </c>
      <c r="AE161" s="123" t="str">
        <f>IFERROR(IF(AD161&lt;((COUNTIFS(Personeelslijst!$C$3:$C$202,"*",Personeelslijst!$C$3:$C$202,"&lt;&gt;*(?)")+COUNTIF(Personeelslijst!$C$3:$C$202,"*(1)"))*1.5*220),AC161,IF(AC161-(AD161-((COUNTIFS(Personeelslijst!$C$3:$C$202,"*",Personeelslijst!$C$3:$C$202,"&lt;&gt;*(?)")+COUNTIF(Personeelslijst!$C$3:$C$202,"*(1)"))*1.5*220))&gt;0,AC161-(AD161-((COUNTIFS(Personeelslijst!$C$3:$C$202,"*",Personeelslijst!$C$3:$C$202,"&lt;&gt;*(?)")+COUNTIF(Personeelslijst!$C$3:$C$202,"*(1)"))*1.5*220)),0)),"")</f>
        <v/>
      </c>
      <c r="AF161" s="123" t="str">
        <f>IFERROR(INDEX($M$3:$M$202,MATCH(ROWS($AB$3:$AB161),$AA$3:$AA$202,0),1)+INDEX($P$3:$P$202,MATCH(ROWS($AB$3:$AB161),$AA$3:$AA$202,0),1),"")</f>
        <v/>
      </c>
      <c r="AG161" s="123" t="str">
        <f>INDEX(Personeelslijst!$AA$3:$AA$202,MATCH(ROWS($AB$3:$AB161),$AA$3:$AA$202,0),1)</f>
        <v/>
      </c>
    </row>
    <row r="162" spans="1:33">
      <c r="A162" s="54">
        <f>Personeelslijst!A162</f>
        <v>160</v>
      </c>
      <c r="B162" s="109">
        <f>Personeelslijst!E162</f>
        <v>0</v>
      </c>
      <c r="C162" s="110">
        <f>Personeelslijst!C162</f>
        <v>0</v>
      </c>
      <c r="D162" s="104"/>
      <c r="E162" s="111"/>
      <c r="F162" s="112"/>
      <c r="G162" s="113"/>
      <c r="H162" s="113"/>
      <c r="I162" s="114"/>
      <c r="J162" s="114"/>
      <c r="K162" s="115"/>
      <c r="L162" s="115"/>
      <c r="M162" s="119" t="str">
        <f t="shared" si="16"/>
        <v/>
      </c>
      <c r="N162" s="117" t="str">
        <f t="shared" si="17"/>
        <v/>
      </c>
      <c r="O162" s="116" t="str">
        <f t="shared" si="18"/>
        <v/>
      </c>
      <c r="P162" s="117" t="str">
        <f t="shared" si="19"/>
        <v/>
      </c>
      <c r="Q162" s="116" t="str">
        <f>IFERROR(INDEX($AC$3:$AC$202,MATCH(ROWS($Q$3:Q162),$AB$3:$AB$202,0),1),"")</f>
        <v/>
      </c>
      <c r="R162" s="116" t="str">
        <f>IFERROR(INDEX($AE$3:$AE$202,MATCH(ROWS($R$3:R162),$AB$3:$AB$202,0),1),"")</f>
        <v/>
      </c>
      <c r="S162" s="118"/>
      <c r="T162" s="118"/>
      <c r="U162" s="118"/>
      <c r="V162" s="118"/>
      <c r="W162" s="118"/>
      <c r="X162" s="29"/>
      <c r="Y162" s="29"/>
      <c r="Z162" s="29"/>
      <c r="AA162" s="122">
        <f>IFERROR(RANK(J162,einddatumlijst,1)+COUNTIF($J$3:J162,J162)-1,ROW()-COUNTA($J$3:J162)-2+COUNTA($J$3:$J$202))</f>
        <v>160</v>
      </c>
      <c r="AB162" s="123">
        <f>INDEX($A$3:$A$202,MATCH(ROWS($AB$3:$AB162),$AA$3:$AA$202,0),1)</f>
        <v>160</v>
      </c>
      <c r="AC162" s="122" t="str">
        <f>IFERROR(IF(1650-(SUMIF($AG$3:$AG162,MID($AG$3:$AG$202,1,LEN($AG$3:$AG$202)-4)&amp;" (?)",$AF$3:$AF$202)-$AF162)&gt;=1650,$AF162,IF(1650-(SUMIF($AG$3:$AG162,MID($AG$3:$AG$202,1,LEN($AG$3:$AG$202)-4)&amp;" (?)",$AF$3:$AF$202)-$AF162)&gt;=0,IF($AF162&lt;1650-(SUMIF($AG$3:$AG162,MID($AG$3:$AG$202,1,LEN($AG$3:$AG$202)-4)&amp;" (?)",$AF$3:$AF$202)-$AF162),$AF162,1650-(SUMIF($AG$3:$AG162,MID($AG$3:$AG$202,1,LEN($AG$3:$AG$202)-4)&amp;" (?)",$AF$3:$AF$202)-$AF162)),0)),"")</f>
        <v/>
      </c>
      <c r="AD162" s="123">
        <f>SUM($AC$3:$AC162)</f>
        <v>0</v>
      </c>
      <c r="AE162" s="123" t="str">
        <f>IFERROR(IF(AD162&lt;((COUNTIFS(Personeelslijst!$C$3:$C$202,"*",Personeelslijst!$C$3:$C$202,"&lt;&gt;*(?)")+COUNTIF(Personeelslijst!$C$3:$C$202,"*(1)"))*1.5*220),AC162,IF(AC162-(AD162-((COUNTIFS(Personeelslijst!$C$3:$C$202,"*",Personeelslijst!$C$3:$C$202,"&lt;&gt;*(?)")+COUNTIF(Personeelslijst!$C$3:$C$202,"*(1)"))*1.5*220))&gt;0,AC162-(AD162-((COUNTIFS(Personeelslijst!$C$3:$C$202,"*",Personeelslijst!$C$3:$C$202,"&lt;&gt;*(?)")+COUNTIF(Personeelslijst!$C$3:$C$202,"*(1)"))*1.5*220)),0)),"")</f>
        <v/>
      </c>
      <c r="AF162" s="123" t="str">
        <f>IFERROR(INDEX($M$3:$M$202,MATCH(ROWS($AB$3:$AB162),$AA$3:$AA$202,0),1)+INDEX($P$3:$P$202,MATCH(ROWS($AB$3:$AB162),$AA$3:$AA$202,0),1),"")</f>
        <v/>
      </c>
      <c r="AG162" s="123" t="str">
        <f>INDEX(Personeelslijst!$AA$3:$AA$202,MATCH(ROWS($AB$3:$AB162),$AA$3:$AA$202,0),1)</f>
        <v/>
      </c>
    </row>
    <row r="163" spans="1:33">
      <c r="A163" s="54">
        <f>Personeelslijst!A163</f>
        <v>161</v>
      </c>
      <c r="B163" s="109">
        <f>Personeelslijst!E163</f>
        <v>0</v>
      </c>
      <c r="C163" s="110">
        <f>Personeelslijst!C163</f>
        <v>0</v>
      </c>
      <c r="D163" s="104"/>
      <c r="E163" s="111"/>
      <c r="F163" s="112"/>
      <c r="G163" s="113"/>
      <c r="H163" s="113"/>
      <c r="I163" s="114"/>
      <c r="J163" s="114"/>
      <c r="K163" s="115"/>
      <c r="L163" s="115"/>
      <c r="M163" s="119" t="str">
        <f t="shared" ref="M163:M194" si="20">IF(ISBLANK(G163),"",IF(G163&gt;=K163*71,IF(K163*71&lt;=1650,K163*71,1650),IF(G163&gt;=1650,1650,G163)))</f>
        <v/>
      </c>
      <c r="N163" s="117" t="str">
        <f t="shared" ref="N163:N194" si="21">IF(ISBLANK(G163),"",G163-M163)</f>
        <v/>
      </c>
      <c r="O163" s="116" t="str">
        <f t="shared" ref="O163:O194" si="22">IF(ISBLANK(G163),"",IF(L163*18&lt;1650,L163*18,1650))</f>
        <v/>
      </c>
      <c r="P163" s="117" t="str">
        <f t="shared" ref="P163:P194" si="23">IF(ISBLANK(G163),"",IF(M163+(L163*18)&lt;=1650,L163*18,1650-M163))</f>
        <v/>
      </c>
      <c r="Q163" s="116" t="str">
        <f>IFERROR(INDEX($AC$3:$AC$202,MATCH(ROWS($Q$3:Q163),$AB$3:$AB$202,0),1),"")</f>
        <v/>
      </c>
      <c r="R163" s="116" t="str">
        <f>IFERROR(INDEX($AE$3:$AE$202,MATCH(ROWS($R$3:R163),$AB$3:$AB$202,0),1),"")</f>
        <v/>
      </c>
      <c r="S163" s="118"/>
      <c r="T163" s="118"/>
      <c r="U163" s="118"/>
      <c r="V163" s="118"/>
      <c r="W163" s="118"/>
      <c r="X163" s="29"/>
      <c r="Y163" s="29"/>
      <c r="Z163" s="29"/>
      <c r="AA163" s="122">
        <f>IFERROR(RANK(J163,einddatumlijst,1)+COUNTIF($J$3:J163,J163)-1,ROW()-COUNTA($J$3:J163)-2+COUNTA($J$3:$J$202))</f>
        <v>161</v>
      </c>
      <c r="AB163" s="123">
        <f>INDEX($A$3:$A$202,MATCH(ROWS($AB$3:$AB163),$AA$3:$AA$202,0),1)</f>
        <v>161</v>
      </c>
      <c r="AC163" s="122" t="str">
        <f>IFERROR(IF(1650-(SUMIF($AG$3:$AG163,MID($AG$3:$AG$202,1,LEN($AG$3:$AG$202)-4)&amp;" (?)",$AF$3:$AF$202)-$AF163)&gt;=1650,$AF163,IF(1650-(SUMIF($AG$3:$AG163,MID($AG$3:$AG$202,1,LEN($AG$3:$AG$202)-4)&amp;" (?)",$AF$3:$AF$202)-$AF163)&gt;=0,IF($AF163&lt;1650-(SUMIF($AG$3:$AG163,MID($AG$3:$AG$202,1,LEN($AG$3:$AG$202)-4)&amp;" (?)",$AF$3:$AF$202)-$AF163),$AF163,1650-(SUMIF($AG$3:$AG163,MID($AG$3:$AG$202,1,LEN($AG$3:$AG$202)-4)&amp;" (?)",$AF$3:$AF$202)-$AF163)),0)),"")</f>
        <v/>
      </c>
      <c r="AD163" s="123">
        <f>SUM($AC$3:$AC163)</f>
        <v>0</v>
      </c>
      <c r="AE163" s="123" t="str">
        <f>IFERROR(IF(AD163&lt;((COUNTIFS(Personeelslijst!$C$3:$C$202,"*",Personeelslijst!$C$3:$C$202,"&lt;&gt;*(?)")+COUNTIF(Personeelslijst!$C$3:$C$202,"*(1)"))*1.5*220),AC163,IF(AC163-(AD163-((COUNTIFS(Personeelslijst!$C$3:$C$202,"*",Personeelslijst!$C$3:$C$202,"&lt;&gt;*(?)")+COUNTIF(Personeelslijst!$C$3:$C$202,"*(1)"))*1.5*220))&gt;0,AC163-(AD163-((COUNTIFS(Personeelslijst!$C$3:$C$202,"*",Personeelslijst!$C$3:$C$202,"&lt;&gt;*(?)")+COUNTIF(Personeelslijst!$C$3:$C$202,"*(1)"))*1.5*220)),0)),"")</f>
        <v/>
      </c>
      <c r="AF163" s="123" t="str">
        <f>IFERROR(INDEX($M$3:$M$202,MATCH(ROWS($AB$3:$AB163),$AA$3:$AA$202,0),1)+INDEX($P$3:$P$202,MATCH(ROWS($AB$3:$AB163),$AA$3:$AA$202,0),1),"")</f>
        <v/>
      </c>
      <c r="AG163" s="123" t="str">
        <f>INDEX(Personeelslijst!$AA$3:$AA$202,MATCH(ROWS($AB$3:$AB163),$AA$3:$AA$202,0),1)</f>
        <v/>
      </c>
    </row>
    <row r="164" spans="1:33">
      <c r="A164" s="54">
        <f>Personeelslijst!A164</f>
        <v>162</v>
      </c>
      <c r="B164" s="109">
        <f>Personeelslijst!E164</f>
        <v>0</v>
      </c>
      <c r="C164" s="110">
        <f>Personeelslijst!C164</f>
        <v>0</v>
      </c>
      <c r="D164" s="104"/>
      <c r="E164" s="111"/>
      <c r="F164" s="112"/>
      <c r="G164" s="113"/>
      <c r="H164" s="113"/>
      <c r="I164" s="114"/>
      <c r="J164" s="114"/>
      <c r="K164" s="115"/>
      <c r="L164" s="115"/>
      <c r="M164" s="119" t="str">
        <f t="shared" si="20"/>
        <v/>
      </c>
      <c r="N164" s="117" t="str">
        <f t="shared" si="21"/>
        <v/>
      </c>
      <c r="O164" s="116" t="str">
        <f t="shared" si="22"/>
        <v/>
      </c>
      <c r="P164" s="117" t="str">
        <f t="shared" si="23"/>
        <v/>
      </c>
      <c r="Q164" s="116" t="str">
        <f>IFERROR(INDEX($AC$3:$AC$202,MATCH(ROWS($Q$3:Q164),$AB$3:$AB$202,0),1),"")</f>
        <v/>
      </c>
      <c r="R164" s="116" t="str">
        <f>IFERROR(INDEX($AE$3:$AE$202,MATCH(ROWS($R$3:R164),$AB$3:$AB$202,0),1),"")</f>
        <v/>
      </c>
      <c r="S164" s="118"/>
      <c r="T164" s="118"/>
      <c r="U164" s="118"/>
      <c r="V164" s="118"/>
      <c r="W164" s="118"/>
      <c r="X164" s="29"/>
      <c r="Y164" s="29"/>
      <c r="Z164" s="29"/>
      <c r="AA164" s="122">
        <f>IFERROR(RANK(J164,einddatumlijst,1)+COUNTIF($J$3:J164,J164)-1,ROW()-COUNTA($J$3:J164)-2+COUNTA($J$3:$J$202))</f>
        <v>162</v>
      </c>
      <c r="AB164" s="123">
        <f>INDEX($A$3:$A$202,MATCH(ROWS($AB$3:$AB164),$AA$3:$AA$202,0),1)</f>
        <v>162</v>
      </c>
      <c r="AC164" s="122" t="str">
        <f>IFERROR(IF(1650-(SUMIF($AG$3:$AG164,MID($AG$3:$AG$202,1,LEN($AG$3:$AG$202)-4)&amp;" (?)",$AF$3:$AF$202)-$AF164)&gt;=1650,$AF164,IF(1650-(SUMIF($AG$3:$AG164,MID($AG$3:$AG$202,1,LEN($AG$3:$AG$202)-4)&amp;" (?)",$AF$3:$AF$202)-$AF164)&gt;=0,IF($AF164&lt;1650-(SUMIF($AG$3:$AG164,MID($AG$3:$AG$202,1,LEN($AG$3:$AG$202)-4)&amp;" (?)",$AF$3:$AF$202)-$AF164),$AF164,1650-(SUMIF($AG$3:$AG164,MID($AG$3:$AG$202,1,LEN($AG$3:$AG$202)-4)&amp;" (?)",$AF$3:$AF$202)-$AF164)),0)),"")</f>
        <v/>
      </c>
      <c r="AD164" s="123">
        <f>SUM($AC$3:$AC164)</f>
        <v>0</v>
      </c>
      <c r="AE164" s="123" t="str">
        <f>IFERROR(IF(AD164&lt;((COUNTIFS(Personeelslijst!$C$3:$C$202,"*",Personeelslijst!$C$3:$C$202,"&lt;&gt;*(?)")+COUNTIF(Personeelslijst!$C$3:$C$202,"*(1)"))*1.5*220),AC164,IF(AC164-(AD164-((COUNTIFS(Personeelslijst!$C$3:$C$202,"*",Personeelslijst!$C$3:$C$202,"&lt;&gt;*(?)")+COUNTIF(Personeelslijst!$C$3:$C$202,"*(1)"))*1.5*220))&gt;0,AC164-(AD164-((COUNTIFS(Personeelslijst!$C$3:$C$202,"*",Personeelslijst!$C$3:$C$202,"&lt;&gt;*(?)")+COUNTIF(Personeelslijst!$C$3:$C$202,"*(1)"))*1.5*220)),0)),"")</f>
        <v/>
      </c>
      <c r="AF164" s="123" t="str">
        <f>IFERROR(INDEX($M$3:$M$202,MATCH(ROWS($AB$3:$AB164),$AA$3:$AA$202,0),1)+INDEX($P$3:$P$202,MATCH(ROWS($AB$3:$AB164),$AA$3:$AA$202,0),1),"")</f>
        <v/>
      </c>
      <c r="AG164" s="123" t="str">
        <f>INDEX(Personeelslijst!$AA$3:$AA$202,MATCH(ROWS($AB$3:$AB164),$AA$3:$AA$202,0),1)</f>
        <v/>
      </c>
    </row>
    <row r="165" spans="1:33">
      <c r="A165" s="54">
        <f>Personeelslijst!A165</f>
        <v>163</v>
      </c>
      <c r="B165" s="109">
        <f>Personeelslijst!E165</f>
        <v>0</v>
      </c>
      <c r="C165" s="110">
        <f>Personeelslijst!C165</f>
        <v>0</v>
      </c>
      <c r="D165" s="104"/>
      <c r="E165" s="111"/>
      <c r="F165" s="112"/>
      <c r="G165" s="113"/>
      <c r="H165" s="113"/>
      <c r="I165" s="114"/>
      <c r="J165" s="114"/>
      <c r="K165" s="115"/>
      <c r="L165" s="115"/>
      <c r="M165" s="119" t="str">
        <f t="shared" si="20"/>
        <v/>
      </c>
      <c r="N165" s="117" t="str">
        <f t="shared" si="21"/>
        <v/>
      </c>
      <c r="O165" s="116" t="str">
        <f t="shared" si="22"/>
        <v/>
      </c>
      <c r="P165" s="117" t="str">
        <f t="shared" si="23"/>
        <v/>
      </c>
      <c r="Q165" s="116" t="str">
        <f>IFERROR(INDEX($AC$3:$AC$202,MATCH(ROWS($Q$3:Q165),$AB$3:$AB$202,0),1),"")</f>
        <v/>
      </c>
      <c r="R165" s="116" t="str">
        <f>IFERROR(INDEX($AE$3:$AE$202,MATCH(ROWS($R$3:R165),$AB$3:$AB$202,0),1),"")</f>
        <v/>
      </c>
      <c r="S165" s="118"/>
      <c r="T165" s="118"/>
      <c r="U165" s="118"/>
      <c r="V165" s="118"/>
      <c r="W165" s="118"/>
      <c r="X165" s="29"/>
      <c r="Y165" s="29"/>
      <c r="Z165" s="29"/>
      <c r="AA165" s="122">
        <f>IFERROR(RANK(J165,einddatumlijst,1)+COUNTIF($J$3:J165,J165)-1,ROW()-COUNTA($J$3:J165)-2+COUNTA($J$3:$J$202))</f>
        <v>163</v>
      </c>
      <c r="AB165" s="123">
        <f>INDEX($A$3:$A$202,MATCH(ROWS($AB$3:$AB165),$AA$3:$AA$202,0),1)</f>
        <v>163</v>
      </c>
      <c r="AC165" s="122" t="str">
        <f>IFERROR(IF(1650-(SUMIF($AG$3:$AG165,MID($AG$3:$AG$202,1,LEN($AG$3:$AG$202)-4)&amp;" (?)",$AF$3:$AF$202)-$AF165)&gt;=1650,$AF165,IF(1650-(SUMIF($AG$3:$AG165,MID($AG$3:$AG$202,1,LEN($AG$3:$AG$202)-4)&amp;" (?)",$AF$3:$AF$202)-$AF165)&gt;=0,IF($AF165&lt;1650-(SUMIF($AG$3:$AG165,MID($AG$3:$AG$202,1,LEN($AG$3:$AG$202)-4)&amp;" (?)",$AF$3:$AF$202)-$AF165),$AF165,1650-(SUMIF($AG$3:$AG165,MID($AG$3:$AG$202,1,LEN($AG$3:$AG$202)-4)&amp;" (?)",$AF$3:$AF$202)-$AF165)),0)),"")</f>
        <v/>
      </c>
      <c r="AD165" s="123">
        <f>SUM($AC$3:$AC165)</f>
        <v>0</v>
      </c>
      <c r="AE165" s="123" t="str">
        <f>IFERROR(IF(AD165&lt;((COUNTIFS(Personeelslijst!$C$3:$C$202,"*",Personeelslijst!$C$3:$C$202,"&lt;&gt;*(?)")+COUNTIF(Personeelslijst!$C$3:$C$202,"*(1)"))*1.5*220),AC165,IF(AC165-(AD165-((COUNTIFS(Personeelslijst!$C$3:$C$202,"*",Personeelslijst!$C$3:$C$202,"&lt;&gt;*(?)")+COUNTIF(Personeelslijst!$C$3:$C$202,"*(1)"))*1.5*220))&gt;0,AC165-(AD165-((COUNTIFS(Personeelslijst!$C$3:$C$202,"*",Personeelslijst!$C$3:$C$202,"&lt;&gt;*(?)")+COUNTIF(Personeelslijst!$C$3:$C$202,"*(1)"))*1.5*220)),0)),"")</f>
        <v/>
      </c>
      <c r="AF165" s="123" t="str">
        <f>IFERROR(INDEX($M$3:$M$202,MATCH(ROWS($AB$3:$AB165),$AA$3:$AA$202,0),1)+INDEX($P$3:$P$202,MATCH(ROWS($AB$3:$AB165),$AA$3:$AA$202,0),1),"")</f>
        <v/>
      </c>
      <c r="AG165" s="123" t="str">
        <f>INDEX(Personeelslijst!$AA$3:$AA$202,MATCH(ROWS($AB$3:$AB165),$AA$3:$AA$202,0),1)</f>
        <v/>
      </c>
    </row>
    <row r="166" spans="1:33">
      <c r="A166" s="54">
        <f>Personeelslijst!A166</f>
        <v>164</v>
      </c>
      <c r="B166" s="109">
        <f>Personeelslijst!E166</f>
        <v>0</v>
      </c>
      <c r="C166" s="110">
        <f>Personeelslijst!C166</f>
        <v>0</v>
      </c>
      <c r="D166" s="104"/>
      <c r="E166" s="111"/>
      <c r="F166" s="112"/>
      <c r="G166" s="113"/>
      <c r="H166" s="113"/>
      <c r="I166" s="114"/>
      <c r="J166" s="114"/>
      <c r="K166" s="115"/>
      <c r="L166" s="115"/>
      <c r="M166" s="119" t="str">
        <f t="shared" si="20"/>
        <v/>
      </c>
      <c r="N166" s="117" t="str">
        <f t="shared" si="21"/>
        <v/>
      </c>
      <c r="O166" s="116" t="str">
        <f t="shared" si="22"/>
        <v/>
      </c>
      <c r="P166" s="117" t="str">
        <f t="shared" si="23"/>
        <v/>
      </c>
      <c r="Q166" s="116" t="str">
        <f>IFERROR(INDEX($AC$3:$AC$202,MATCH(ROWS($Q$3:Q166),$AB$3:$AB$202,0),1),"")</f>
        <v/>
      </c>
      <c r="R166" s="116" t="str">
        <f>IFERROR(INDEX($AE$3:$AE$202,MATCH(ROWS($R$3:R166),$AB$3:$AB$202,0),1),"")</f>
        <v/>
      </c>
      <c r="S166" s="118"/>
      <c r="T166" s="118"/>
      <c r="U166" s="118"/>
      <c r="V166" s="118"/>
      <c r="W166" s="118"/>
      <c r="X166" s="29"/>
      <c r="Y166" s="29"/>
      <c r="Z166" s="29"/>
      <c r="AA166" s="122">
        <f>IFERROR(RANK(J166,einddatumlijst,1)+COUNTIF($J$3:J166,J166)-1,ROW()-COUNTA($J$3:J166)-2+COUNTA($J$3:$J$202))</f>
        <v>164</v>
      </c>
      <c r="AB166" s="123">
        <f>INDEX($A$3:$A$202,MATCH(ROWS($AB$3:$AB166),$AA$3:$AA$202,0),1)</f>
        <v>164</v>
      </c>
      <c r="AC166" s="122" t="str">
        <f>IFERROR(IF(1650-(SUMIF($AG$3:$AG166,MID($AG$3:$AG$202,1,LEN($AG$3:$AG$202)-4)&amp;" (?)",$AF$3:$AF$202)-$AF166)&gt;=1650,$AF166,IF(1650-(SUMIF($AG$3:$AG166,MID($AG$3:$AG$202,1,LEN($AG$3:$AG$202)-4)&amp;" (?)",$AF$3:$AF$202)-$AF166)&gt;=0,IF($AF166&lt;1650-(SUMIF($AG$3:$AG166,MID($AG$3:$AG$202,1,LEN($AG$3:$AG$202)-4)&amp;" (?)",$AF$3:$AF$202)-$AF166),$AF166,1650-(SUMIF($AG$3:$AG166,MID($AG$3:$AG$202,1,LEN($AG$3:$AG$202)-4)&amp;" (?)",$AF$3:$AF$202)-$AF166)),0)),"")</f>
        <v/>
      </c>
      <c r="AD166" s="123">
        <f>SUM($AC$3:$AC166)</f>
        <v>0</v>
      </c>
      <c r="AE166" s="123" t="str">
        <f>IFERROR(IF(AD166&lt;((COUNTIFS(Personeelslijst!$C$3:$C$202,"*",Personeelslijst!$C$3:$C$202,"&lt;&gt;*(?)")+COUNTIF(Personeelslijst!$C$3:$C$202,"*(1)"))*1.5*220),AC166,IF(AC166-(AD166-((COUNTIFS(Personeelslijst!$C$3:$C$202,"*",Personeelslijst!$C$3:$C$202,"&lt;&gt;*(?)")+COUNTIF(Personeelslijst!$C$3:$C$202,"*(1)"))*1.5*220))&gt;0,AC166-(AD166-((COUNTIFS(Personeelslijst!$C$3:$C$202,"*",Personeelslijst!$C$3:$C$202,"&lt;&gt;*(?)")+COUNTIF(Personeelslijst!$C$3:$C$202,"*(1)"))*1.5*220)),0)),"")</f>
        <v/>
      </c>
      <c r="AF166" s="123" t="str">
        <f>IFERROR(INDEX($M$3:$M$202,MATCH(ROWS($AB$3:$AB166),$AA$3:$AA$202,0),1)+INDEX($P$3:$P$202,MATCH(ROWS($AB$3:$AB166),$AA$3:$AA$202,0),1),"")</f>
        <v/>
      </c>
      <c r="AG166" s="123" t="str">
        <f>INDEX(Personeelslijst!$AA$3:$AA$202,MATCH(ROWS($AB$3:$AB166),$AA$3:$AA$202,0),1)</f>
        <v/>
      </c>
    </row>
    <row r="167" spans="1:33">
      <c r="A167" s="54">
        <f>Personeelslijst!A167</f>
        <v>165</v>
      </c>
      <c r="B167" s="109">
        <f>Personeelslijst!E167</f>
        <v>0</v>
      </c>
      <c r="C167" s="110">
        <f>Personeelslijst!C167</f>
        <v>0</v>
      </c>
      <c r="D167" s="104"/>
      <c r="E167" s="111"/>
      <c r="F167" s="112"/>
      <c r="G167" s="113"/>
      <c r="H167" s="113"/>
      <c r="I167" s="114"/>
      <c r="J167" s="114"/>
      <c r="K167" s="115"/>
      <c r="L167" s="115"/>
      <c r="M167" s="119" t="str">
        <f t="shared" si="20"/>
        <v/>
      </c>
      <c r="N167" s="117" t="str">
        <f t="shared" si="21"/>
        <v/>
      </c>
      <c r="O167" s="116" t="str">
        <f t="shared" si="22"/>
        <v/>
      </c>
      <c r="P167" s="117" t="str">
        <f t="shared" si="23"/>
        <v/>
      </c>
      <c r="Q167" s="116" t="str">
        <f>IFERROR(INDEX($AC$3:$AC$202,MATCH(ROWS($Q$3:Q167),$AB$3:$AB$202,0),1),"")</f>
        <v/>
      </c>
      <c r="R167" s="116" t="str">
        <f>IFERROR(INDEX($AE$3:$AE$202,MATCH(ROWS($R$3:R167),$AB$3:$AB$202,0),1),"")</f>
        <v/>
      </c>
      <c r="S167" s="118"/>
      <c r="T167" s="118"/>
      <c r="U167" s="118"/>
      <c r="V167" s="118"/>
      <c r="W167" s="118"/>
      <c r="X167" s="29"/>
      <c r="Y167" s="29"/>
      <c r="Z167" s="29"/>
      <c r="AA167" s="122">
        <f>IFERROR(RANK(J167,einddatumlijst,1)+COUNTIF($J$3:J167,J167)-1,ROW()-COUNTA($J$3:J167)-2+COUNTA($J$3:$J$202))</f>
        <v>165</v>
      </c>
      <c r="AB167" s="123">
        <f>INDEX($A$3:$A$202,MATCH(ROWS($AB$3:$AB167),$AA$3:$AA$202,0),1)</f>
        <v>165</v>
      </c>
      <c r="AC167" s="122" t="str">
        <f>IFERROR(IF(1650-(SUMIF($AG$3:$AG167,MID($AG$3:$AG$202,1,LEN($AG$3:$AG$202)-4)&amp;" (?)",$AF$3:$AF$202)-$AF167)&gt;=1650,$AF167,IF(1650-(SUMIF($AG$3:$AG167,MID($AG$3:$AG$202,1,LEN($AG$3:$AG$202)-4)&amp;" (?)",$AF$3:$AF$202)-$AF167)&gt;=0,IF($AF167&lt;1650-(SUMIF($AG$3:$AG167,MID($AG$3:$AG$202,1,LEN($AG$3:$AG$202)-4)&amp;" (?)",$AF$3:$AF$202)-$AF167),$AF167,1650-(SUMIF($AG$3:$AG167,MID($AG$3:$AG$202,1,LEN($AG$3:$AG$202)-4)&amp;" (?)",$AF$3:$AF$202)-$AF167)),0)),"")</f>
        <v/>
      </c>
      <c r="AD167" s="123">
        <f>SUM($AC$3:$AC167)</f>
        <v>0</v>
      </c>
      <c r="AE167" s="123" t="str">
        <f>IFERROR(IF(AD167&lt;((COUNTIFS(Personeelslijst!$C$3:$C$202,"*",Personeelslijst!$C$3:$C$202,"&lt;&gt;*(?)")+COUNTIF(Personeelslijst!$C$3:$C$202,"*(1)"))*1.5*220),AC167,IF(AC167-(AD167-((COUNTIFS(Personeelslijst!$C$3:$C$202,"*",Personeelslijst!$C$3:$C$202,"&lt;&gt;*(?)")+COUNTIF(Personeelslijst!$C$3:$C$202,"*(1)"))*1.5*220))&gt;0,AC167-(AD167-((COUNTIFS(Personeelslijst!$C$3:$C$202,"*",Personeelslijst!$C$3:$C$202,"&lt;&gt;*(?)")+COUNTIF(Personeelslijst!$C$3:$C$202,"*(1)"))*1.5*220)),0)),"")</f>
        <v/>
      </c>
      <c r="AF167" s="123" t="str">
        <f>IFERROR(INDEX($M$3:$M$202,MATCH(ROWS($AB$3:$AB167),$AA$3:$AA$202,0),1)+INDEX($P$3:$P$202,MATCH(ROWS($AB$3:$AB167),$AA$3:$AA$202,0),1),"")</f>
        <v/>
      </c>
      <c r="AG167" s="123" t="str">
        <f>INDEX(Personeelslijst!$AA$3:$AA$202,MATCH(ROWS($AB$3:$AB167),$AA$3:$AA$202,0),1)</f>
        <v/>
      </c>
    </row>
    <row r="168" spans="1:33">
      <c r="A168" s="54">
        <f>Personeelslijst!A168</f>
        <v>166</v>
      </c>
      <c r="B168" s="109">
        <f>Personeelslijst!E168</f>
        <v>0</v>
      </c>
      <c r="C168" s="110">
        <f>Personeelslijst!C168</f>
        <v>0</v>
      </c>
      <c r="D168" s="104"/>
      <c r="E168" s="111"/>
      <c r="F168" s="112"/>
      <c r="G168" s="113"/>
      <c r="H168" s="113"/>
      <c r="I168" s="114"/>
      <c r="J168" s="114"/>
      <c r="K168" s="115"/>
      <c r="L168" s="115"/>
      <c r="M168" s="119" t="str">
        <f t="shared" si="20"/>
        <v/>
      </c>
      <c r="N168" s="117" t="str">
        <f t="shared" si="21"/>
        <v/>
      </c>
      <c r="O168" s="116" t="str">
        <f t="shared" si="22"/>
        <v/>
      </c>
      <c r="P168" s="117" t="str">
        <f t="shared" si="23"/>
        <v/>
      </c>
      <c r="Q168" s="116" t="str">
        <f>IFERROR(INDEX($AC$3:$AC$202,MATCH(ROWS($Q$3:Q168),$AB$3:$AB$202,0),1),"")</f>
        <v/>
      </c>
      <c r="R168" s="116" t="str">
        <f>IFERROR(INDEX($AE$3:$AE$202,MATCH(ROWS($R$3:R168),$AB$3:$AB$202,0),1),"")</f>
        <v/>
      </c>
      <c r="S168" s="118"/>
      <c r="T168" s="118"/>
      <c r="U168" s="118"/>
      <c r="V168" s="118"/>
      <c r="W168" s="118"/>
      <c r="X168" s="29"/>
      <c r="Y168" s="29"/>
      <c r="Z168" s="29"/>
      <c r="AA168" s="122">
        <f>IFERROR(RANK(J168,einddatumlijst,1)+COUNTIF($J$3:J168,J168)-1,ROW()-COUNTA($J$3:J168)-2+COUNTA($J$3:$J$202))</f>
        <v>166</v>
      </c>
      <c r="AB168" s="123">
        <f>INDEX($A$3:$A$202,MATCH(ROWS($AB$3:$AB168),$AA$3:$AA$202,0),1)</f>
        <v>166</v>
      </c>
      <c r="AC168" s="122" t="str">
        <f>IFERROR(IF(1650-(SUMIF($AG$3:$AG168,MID($AG$3:$AG$202,1,LEN($AG$3:$AG$202)-4)&amp;" (?)",$AF$3:$AF$202)-$AF168)&gt;=1650,$AF168,IF(1650-(SUMIF($AG$3:$AG168,MID($AG$3:$AG$202,1,LEN($AG$3:$AG$202)-4)&amp;" (?)",$AF$3:$AF$202)-$AF168)&gt;=0,IF($AF168&lt;1650-(SUMIF($AG$3:$AG168,MID($AG$3:$AG$202,1,LEN($AG$3:$AG$202)-4)&amp;" (?)",$AF$3:$AF$202)-$AF168),$AF168,1650-(SUMIF($AG$3:$AG168,MID($AG$3:$AG$202,1,LEN($AG$3:$AG$202)-4)&amp;" (?)",$AF$3:$AF$202)-$AF168)),0)),"")</f>
        <v/>
      </c>
      <c r="AD168" s="123">
        <f>SUM($AC$3:$AC168)</f>
        <v>0</v>
      </c>
      <c r="AE168" s="123" t="str">
        <f>IFERROR(IF(AD168&lt;((COUNTIFS(Personeelslijst!$C$3:$C$202,"*",Personeelslijst!$C$3:$C$202,"&lt;&gt;*(?)")+COUNTIF(Personeelslijst!$C$3:$C$202,"*(1)"))*1.5*220),AC168,IF(AC168-(AD168-((COUNTIFS(Personeelslijst!$C$3:$C$202,"*",Personeelslijst!$C$3:$C$202,"&lt;&gt;*(?)")+COUNTIF(Personeelslijst!$C$3:$C$202,"*(1)"))*1.5*220))&gt;0,AC168-(AD168-((COUNTIFS(Personeelslijst!$C$3:$C$202,"*",Personeelslijst!$C$3:$C$202,"&lt;&gt;*(?)")+COUNTIF(Personeelslijst!$C$3:$C$202,"*(1)"))*1.5*220)),0)),"")</f>
        <v/>
      </c>
      <c r="AF168" s="123" t="str">
        <f>IFERROR(INDEX($M$3:$M$202,MATCH(ROWS($AB$3:$AB168),$AA$3:$AA$202,0),1)+INDEX($P$3:$P$202,MATCH(ROWS($AB$3:$AB168),$AA$3:$AA$202,0),1),"")</f>
        <v/>
      </c>
      <c r="AG168" s="123" t="str">
        <f>INDEX(Personeelslijst!$AA$3:$AA$202,MATCH(ROWS($AB$3:$AB168),$AA$3:$AA$202,0),1)</f>
        <v/>
      </c>
    </row>
    <row r="169" spans="1:33">
      <c r="A169" s="54">
        <f>Personeelslijst!A169</f>
        <v>167</v>
      </c>
      <c r="B169" s="109">
        <f>Personeelslijst!E169</f>
        <v>0</v>
      </c>
      <c r="C169" s="110">
        <f>Personeelslijst!C169</f>
        <v>0</v>
      </c>
      <c r="D169" s="104"/>
      <c r="E169" s="111"/>
      <c r="F169" s="112"/>
      <c r="G169" s="113"/>
      <c r="H169" s="113"/>
      <c r="I169" s="114"/>
      <c r="J169" s="114"/>
      <c r="K169" s="115"/>
      <c r="L169" s="115"/>
      <c r="M169" s="119" t="str">
        <f t="shared" si="20"/>
        <v/>
      </c>
      <c r="N169" s="117" t="str">
        <f t="shared" si="21"/>
        <v/>
      </c>
      <c r="O169" s="116" t="str">
        <f t="shared" si="22"/>
        <v/>
      </c>
      <c r="P169" s="117" t="str">
        <f t="shared" si="23"/>
        <v/>
      </c>
      <c r="Q169" s="116" t="str">
        <f>IFERROR(INDEX($AC$3:$AC$202,MATCH(ROWS($Q$3:Q169),$AB$3:$AB$202,0),1),"")</f>
        <v/>
      </c>
      <c r="R169" s="116" t="str">
        <f>IFERROR(INDEX($AE$3:$AE$202,MATCH(ROWS($R$3:R169),$AB$3:$AB$202,0),1),"")</f>
        <v/>
      </c>
      <c r="S169" s="118"/>
      <c r="T169" s="118"/>
      <c r="U169" s="118"/>
      <c r="V169" s="118"/>
      <c r="W169" s="118"/>
      <c r="X169" s="29"/>
      <c r="Y169" s="29"/>
      <c r="Z169" s="29"/>
      <c r="AA169" s="122">
        <f>IFERROR(RANK(J169,einddatumlijst,1)+COUNTIF($J$3:J169,J169)-1,ROW()-COUNTA($J$3:J169)-2+COUNTA($J$3:$J$202))</f>
        <v>167</v>
      </c>
      <c r="AB169" s="123">
        <f>INDEX($A$3:$A$202,MATCH(ROWS($AB$3:$AB169),$AA$3:$AA$202,0),1)</f>
        <v>167</v>
      </c>
      <c r="AC169" s="122" t="str">
        <f>IFERROR(IF(1650-(SUMIF($AG$3:$AG169,MID($AG$3:$AG$202,1,LEN($AG$3:$AG$202)-4)&amp;" (?)",$AF$3:$AF$202)-$AF169)&gt;=1650,$AF169,IF(1650-(SUMIF($AG$3:$AG169,MID($AG$3:$AG$202,1,LEN($AG$3:$AG$202)-4)&amp;" (?)",$AF$3:$AF$202)-$AF169)&gt;=0,IF($AF169&lt;1650-(SUMIF($AG$3:$AG169,MID($AG$3:$AG$202,1,LEN($AG$3:$AG$202)-4)&amp;" (?)",$AF$3:$AF$202)-$AF169),$AF169,1650-(SUMIF($AG$3:$AG169,MID($AG$3:$AG$202,1,LEN($AG$3:$AG$202)-4)&amp;" (?)",$AF$3:$AF$202)-$AF169)),0)),"")</f>
        <v/>
      </c>
      <c r="AD169" s="123">
        <f>SUM($AC$3:$AC169)</f>
        <v>0</v>
      </c>
      <c r="AE169" s="123" t="str">
        <f>IFERROR(IF(AD169&lt;((COUNTIFS(Personeelslijst!$C$3:$C$202,"*",Personeelslijst!$C$3:$C$202,"&lt;&gt;*(?)")+COUNTIF(Personeelslijst!$C$3:$C$202,"*(1)"))*1.5*220),AC169,IF(AC169-(AD169-((COUNTIFS(Personeelslijst!$C$3:$C$202,"*",Personeelslijst!$C$3:$C$202,"&lt;&gt;*(?)")+COUNTIF(Personeelslijst!$C$3:$C$202,"*(1)"))*1.5*220))&gt;0,AC169-(AD169-((COUNTIFS(Personeelslijst!$C$3:$C$202,"*",Personeelslijst!$C$3:$C$202,"&lt;&gt;*(?)")+COUNTIF(Personeelslijst!$C$3:$C$202,"*(1)"))*1.5*220)),0)),"")</f>
        <v/>
      </c>
      <c r="AF169" s="123" t="str">
        <f>IFERROR(INDEX($M$3:$M$202,MATCH(ROWS($AB$3:$AB169),$AA$3:$AA$202,0),1)+INDEX($P$3:$P$202,MATCH(ROWS($AB$3:$AB169),$AA$3:$AA$202,0),1),"")</f>
        <v/>
      </c>
      <c r="AG169" s="123" t="str">
        <f>INDEX(Personeelslijst!$AA$3:$AA$202,MATCH(ROWS($AB$3:$AB169),$AA$3:$AA$202,0),1)</f>
        <v/>
      </c>
    </row>
    <row r="170" spans="1:33">
      <c r="A170" s="54">
        <f>Personeelslijst!A170</f>
        <v>168</v>
      </c>
      <c r="B170" s="109">
        <f>Personeelslijst!E170</f>
        <v>0</v>
      </c>
      <c r="C170" s="110">
        <f>Personeelslijst!C170</f>
        <v>0</v>
      </c>
      <c r="D170" s="104"/>
      <c r="E170" s="111"/>
      <c r="F170" s="112"/>
      <c r="G170" s="113"/>
      <c r="H170" s="113"/>
      <c r="I170" s="114"/>
      <c r="J170" s="114"/>
      <c r="K170" s="115"/>
      <c r="L170" s="115"/>
      <c r="M170" s="119" t="str">
        <f t="shared" si="20"/>
        <v/>
      </c>
      <c r="N170" s="117" t="str">
        <f t="shared" si="21"/>
        <v/>
      </c>
      <c r="O170" s="116" t="str">
        <f t="shared" si="22"/>
        <v/>
      </c>
      <c r="P170" s="117" t="str">
        <f t="shared" si="23"/>
        <v/>
      </c>
      <c r="Q170" s="116" t="str">
        <f>IFERROR(INDEX($AC$3:$AC$202,MATCH(ROWS($Q$3:Q170),$AB$3:$AB$202,0),1),"")</f>
        <v/>
      </c>
      <c r="R170" s="116" t="str">
        <f>IFERROR(INDEX($AE$3:$AE$202,MATCH(ROWS($R$3:R170),$AB$3:$AB$202,0),1),"")</f>
        <v/>
      </c>
      <c r="S170" s="118"/>
      <c r="T170" s="118"/>
      <c r="U170" s="118"/>
      <c r="V170" s="118"/>
      <c r="W170" s="118"/>
      <c r="X170" s="29"/>
      <c r="Y170" s="29"/>
      <c r="Z170" s="29"/>
      <c r="AA170" s="122">
        <f>IFERROR(RANK(J170,einddatumlijst,1)+COUNTIF($J$3:J170,J170)-1,ROW()-COUNTA($J$3:J170)-2+COUNTA($J$3:$J$202))</f>
        <v>168</v>
      </c>
      <c r="AB170" s="123">
        <f>INDEX($A$3:$A$202,MATCH(ROWS($AB$3:$AB170),$AA$3:$AA$202,0),1)</f>
        <v>168</v>
      </c>
      <c r="AC170" s="122" t="str">
        <f>IFERROR(IF(1650-(SUMIF($AG$3:$AG170,MID($AG$3:$AG$202,1,LEN($AG$3:$AG$202)-4)&amp;" (?)",$AF$3:$AF$202)-$AF170)&gt;=1650,$AF170,IF(1650-(SUMIF($AG$3:$AG170,MID($AG$3:$AG$202,1,LEN($AG$3:$AG$202)-4)&amp;" (?)",$AF$3:$AF$202)-$AF170)&gt;=0,IF($AF170&lt;1650-(SUMIF($AG$3:$AG170,MID($AG$3:$AG$202,1,LEN($AG$3:$AG$202)-4)&amp;" (?)",$AF$3:$AF$202)-$AF170),$AF170,1650-(SUMIF($AG$3:$AG170,MID($AG$3:$AG$202,1,LEN($AG$3:$AG$202)-4)&amp;" (?)",$AF$3:$AF$202)-$AF170)),0)),"")</f>
        <v/>
      </c>
      <c r="AD170" s="123">
        <f>SUM($AC$3:$AC170)</f>
        <v>0</v>
      </c>
      <c r="AE170" s="123" t="str">
        <f>IFERROR(IF(AD170&lt;((COUNTIFS(Personeelslijst!$C$3:$C$202,"*",Personeelslijst!$C$3:$C$202,"&lt;&gt;*(?)")+COUNTIF(Personeelslijst!$C$3:$C$202,"*(1)"))*1.5*220),AC170,IF(AC170-(AD170-((COUNTIFS(Personeelslijst!$C$3:$C$202,"*",Personeelslijst!$C$3:$C$202,"&lt;&gt;*(?)")+COUNTIF(Personeelslijst!$C$3:$C$202,"*(1)"))*1.5*220))&gt;0,AC170-(AD170-((COUNTIFS(Personeelslijst!$C$3:$C$202,"*",Personeelslijst!$C$3:$C$202,"&lt;&gt;*(?)")+COUNTIF(Personeelslijst!$C$3:$C$202,"*(1)"))*1.5*220)),0)),"")</f>
        <v/>
      </c>
      <c r="AF170" s="123" t="str">
        <f>IFERROR(INDEX($M$3:$M$202,MATCH(ROWS($AB$3:$AB170),$AA$3:$AA$202,0),1)+INDEX($P$3:$P$202,MATCH(ROWS($AB$3:$AB170),$AA$3:$AA$202,0),1),"")</f>
        <v/>
      </c>
      <c r="AG170" s="123" t="str">
        <f>INDEX(Personeelslijst!$AA$3:$AA$202,MATCH(ROWS($AB$3:$AB170),$AA$3:$AA$202,0),1)</f>
        <v/>
      </c>
    </row>
    <row r="171" spans="1:33">
      <c r="A171" s="54">
        <f>Personeelslijst!A171</f>
        <v>169</v>
      </c>
      <c r="B171" s="109">
        <f>Personeelslijst!E171</f>
        <v>0</v>
      </c>
      <c r="C171" s="110">
        <f>Personeelslijst!C171</f>
        <v>0</v>
      </c>
      <c r="D171" s="104"/>
      <c r="E171" s="111"/>
      <c r="F171" s="112"/>
      <c r="G171" s="113"/>
      <c r="H171" s="113"/>
      <c r="I171" s="114"/>
      <c r="J171" s="114"/>
      <c r="K171" s="115"/>
      <c r="L171" s="115"/>
      <c r="M171" s="119" t="str">
        <f t="shared" si="20"/>
        <v/>
      </c>
      <c r="N171" s="117" t="str">
        <f t="shared" si="21"/>
        <v/>
      </c>
      <c r="O171" s="116" t="str">
        <f t="shared" si="22"/>
        <v/>
      </c>
      <c r="P171" s="117" t="str">
        <f t="shared" si="23"/>
        <v/>
      </c>
      <c r="Q171" s="116" t="str">
        <f>IFERROR(INDEX($AC$3:$AC$202,MATCH(ROWS($Q$3:Q171),$AB$3:$AB$202,0),1),"")</f>
        <v/>
      </c>
      <c r="R171" s="116" t="str">
        <f>IFERROR(INDEX($AE$3:$AE$202,MATCH(ROWS($R$3:R171),$AB$3:$AB$202,0),1),"")</f>
        <v/>
      </c>
      <c r="S171" s="118"/>
      <c r="T171" s="118"/>
      <c r="U171" s="118"/>
      <c r="V171" s="118"/>
      <c r="W171" s="118"/>
      <c r="X171" s="29"/>
      <c r="Y171" s="29"/>
      <c r="Z171" s="29"/>
      <c r="AA171" s="122">
        <f>IFERROR(RANK(J171,einddatumlijst,1)+COUNTIF($J$3:J171,J171)-1,ROW()-COUNTA($J$3:J171)-2+COUNTA($J$3:$J$202))</f>
        <v>169</v>
      </c>
      <c r="AB171" s="123">
        <f>INDEX($A$3:$A$202,MATCH(ROWS($AB$3:$AB171),$AA$3:$AA$202,0),1)</f>
        <v>169</v>
      </c>
      <c r="AC171" s="122" t="str">
        <f>IFERROR(IF(1650-(SUMIF($AG$3:$AG171,MID($AG$3:$AG$202,1,LEN($AG$3:$AG$202)-4)&amp;" (?)",$AF$3:$AF$202)-$AF171)&gt;=1650,$AF171,IF(1650-(SUMIF($AG$3:$AG171,MID($AG$3:$AG$202,1,LEN($AG$3:$AG$202)-4)&amp;" (?)",$AF$3:$AF$202)-$AF171)&gt;=0,IF($AF171&lt;1650-(SUMIF($AG$3:$AG171,MID($AG$3:$AG$202,1,LEN($AG$3:$AG$202)-4)&amp;" (?)",$AF$3:$AF$202)-$AF171),$AF171,1650-(SUMIF($AG$3:$AG171,MID($AG$3:$AG$202,1,LEN($AG$3:$AG$202)-4)&amp;" (?)",$AF$3:$AF$202)-$AF171)),0)),"")</f>
        <v/>
      </c>
      <c r="AD171" s="123">
        <f>SUM($AC$3:$AC171)</f>
        <v>0</v>
      </c>
      <c r="AE171" s="123" t="str">
        <f>IFERROR(IF(AD171&lt;((COUNTIFS(Personeelslijst!$C$3:$C$202,"*",Personeelslijst!$C$3:$C$202,"&lt;&gt;*(?)")+COUNTIF(Personeelslijst!$C$3:$C$202,"*(1)"))*1.5*220),AC171,IF(AC171-(AD171-((COUNTIFS(Personeelslijst!$C$3:$C$202,"*",Personeelslijst!$C$3:$C$202,"&lt;&gt;*(?)")+COUNTIF(Personeelslijst!$C$3:$C$202,"*(1)"))*1.5*220))&gt;0,AC171-(AD171-((COUNTIFS(Personeelslijst!$C$3:$C$202,"*",Personeelslijst!$C$3:$C$202,"&lt;&gt;*(?)")+COUNTIF(Personeelslijst!$C$3:$C$202,"*(1)"))*1.5*220)),0)),"")</f>
        <v/>
      </c>
      <c r="AF171" s="123" t="str">
        <f>IFERROR(INDEX($M$3:$M$202,MATCH(ROWS($AB$3:$AB171),$AA$3:$AA$202,0),1)+INDEX($P$3:$P$202,MATCH(ROWS($AB$3:$AB171),$AA$3:$AA$202,0),1),"")</f>
        <v/>
      </c>
      <c r="AG171" s="123" t="str">
        <f>INDEX(Personeelslijst!$AA$3:$AA$202,MATCH(ROWS($AB$3:$AB171),$AA$3:$AA$202,0),1)</f>
        <v/>
      </c>
    </row>
    <row r="172" spans="1:33">
      <c r="A172" s="54">
        <f>Personeelslijst!A172</f>
        <v>170</v>
      </c>
      <c r="B172" s="109">
        <f>Personeelslijst!E172</f>
        <v>0</v>
      </c>
      <c r="C172" s="110">
        <f>Personeelslijst!C172</f>
        <v>0</v>
      </c>
      <c r="D172" s="104"/>
      <c r="E172" s="111"/>
      <c r="F172" s="112"/>
      <c r="G172" s="113"/>
      <c r="H172" s="113"/>
      <c r="I172" s="114"/>
      <c r="J172" s="114"/>
      <c r="K172" s="115"/>
      <c r="L172" s="115"/>
      <c r="M172" s="119" t="str">
        <f t="shared" si="20"/>
        <v/>
      </c>
      <c r="N172" s="117" t="str">
        <f t="shared" si="21"/>
        <v/>
      </c>
      <c r="O172" s="116" t="str">
        <f t="shared" si="22"/>
        <v/>
      </c>
      <c r="P172" s="117" t="str">
        <f t="shared" si="23"/>
        <v/>
      </c>
      <c r="Q172" s="116" t="str">
        <f>IFERROR(INDEX($AC$3:$AC$202,MATCH(ROWS($Q$3:Q172),$AB$3:$AB$202,0),1),"")</f>
        <v/>
      </c>
      <c r="R172" s="116" t="str">
        <f>IFERROR(INDEX($AE$3:$AE$202,MATCH(ROWS($R$3:R172),$AB$3:$AB$202,0),1),"")</f>
        <v/>
      </c>
      <c r="S172" s="118"/>
      <c r="T172" s="118"/>
      <c r="U172" s="118"/>
      <c r="V172" s="118"/>
      <c r="W172" s="118"/>
      <c r="X172" s="29"/>
      <c r="Y172" s="29"/>
      <c r="Z172" s="29"/>
      <c r="AA172" s="122">
        <f>IFERROR(RANK(J172,einddatumlijst,1)+COUNTIF($J$3:J172,J172)-1,ROW()-COUNTA($J$3:J172)-2+COUNTA($J$3:$J$202))</f>
        <v>170</v>
      </c>
      <c r="AB172" s="123">
        <f>INDEX($A$3:$A$202,MATCH(ROWS($AB$3:$AB172),$AA$3:$AA$202,0),1)</f>
        <v>170</v>
      </c>
      <c r="AC172" s="122" t="str">
        <f>IFERROR(IF(1650-(SUMIF($AG$3:$AG172,MID($AG$3:$AG$202,1,LEN($AG$3:$AG$202)-4)&amp;" (?)",$AF$3:$AF$202)-$AF172)&gt;=1650,$AF172,IF(1650-(SUMIF($AG$3:$AG172,MID($AG$3:$AG$202,1,LEN($AG$3:$AG$202)-4)&amp;" (?)",$AF$3:$AF$202)-$AF172)&gt;=0,IF($AF172&lt;1650-(SUMIF($AG$3:$AG172,MID($AG$3:$AG$202,1,LEN($AG$3:$AG$202)-4)&amp;" (?)",$AF$3:$AF$202)-$AF172),$AF172,1650-(SUMIF($AG$3:$AG172,MID($AG$3:$AG$202,1,LEN($AG$3:$AG$202)-4)&amp;" (?)",$AF$3:$AF$202)-$AF172)),0)),"")</f>
        <v/>
      </c>
      <c r="AD172" s="123">
        <f>SUM($AC$3:$AC172)</f>
        <v>0</v>
      </c>
      <c r="AE172" s="123" t="str">
        <f>IFERROR(IF(AD172&lt;((COUNTIFS(Personeelslijst!$C$3:$C$202,"*",Personeelslijst!$C$3:$C$202,"&lt;&gt;*(?)")+COUNTIF(Personeelslijst!$C$3:$C$202,"*(1)"))*1.5*220),AC172,IF(AC172-(AD172-((COUNTIFS(Personeelslijst!$C$3:$C$202,"*",Personeelslijst!$C$3:$C$202,"&lt;&gt;*(?)")+COUNTIF(Personeelslijst!$C$3:$C$202,"*(1)"))*1.5*220))&gt;0,AC172-(AD172-((COUNTIFS(Personeelslijst!$C$3:$C$202,"*",Personeelslijst!$C$3:$C$202,"&lt;&gt;*(?)")+COUNTIF(Personeelslijst!$C$3:$C$202,"*(1)"))*1.5*220)),0)),"")</f>
        <v/>
      </c>
      <c r="AF172" s="123" t="str">
        <f>IFERROR(INDEX($M$3:$M$202,MATCH(ROWS($AB$3:$AB172),$AA$3:$AA$202,0),1)+INDEX($P$3:$P$202,MATCH(ROWS($AB$3:$AB172),$AA$3:$AA$202,0),1),"")</f>
        <v/>
      </c>
      <c r="AG172" s="123" t="str">
        <f>INDEX(Personeelslijst!$AA$3:$AA$202,MATCH(ROWS($AB$3:$AB172),$AA$3:$AA$202,0),1)</f>
        <v/>
      </c>
    </row>
    <row r="173" spans="1:33">
      <c r="A173" s="54">
        <f>Personeelslijst!A173</f>
        <v>171</v>
      </c>
      <c r="B173" s="109">
        <f>Personeelslijst!E173</f>
        <v>0</v>
      </c>
      <c r="C173" s="110">
        <f>Personeelslijst!C173</f>
        <v>0</v>
      </c>
      <c r="D173" s="104"/>
      <c r="E173" s="111"/>
      <c r="F173" s="112"/>
      <c r="G173" s="113"/>
      <c r="H173" s="113"/>
      <c r="I173" s="114"/>
      <c r="J173" s="114"/>
      <c r="K173" s="115"/>
      <c r="L173" s="115"/>
      <c r="M173" s="119" t="str">
        <f t="shared" si="20"/>
        <v/>
      </c>
      <c r="N173" s="117" t="str">
        <f t="shared" si="21"/>
        <v/>
      </c>
      <c r="O173" s="116" t="str">
        <f t="shared" si="22"/>
        <v/>
      </c>
      <c r="P173" s="117" t="str">
        <f t="shared" si="23"/>
        <v/>
      </c>
      <c r="Q173" s="116" t="str">
        <f>IFERROR(INDEX($AC$3:$AC$202,MATCH(ROWS($Q$3:Q173),$AB$3:$AB$202,0),1),"")</f>
        <v/>
      </c>
      <c r="R173" s="116" t="str">
        <f>IFERROR(INDEX($AE$3:$AE$202,MATCH(ROWS($R$3:R173),$AB$3:$AB$202,0),1),"")</f>
        <v/>
      </c>
      <c r="S173" s="118"/>
      <c r="T173" s="118"/>
      <c r="U173" s="118"/>
      <c r="V173" s="118"/>
      <c r="W173" s="118"/>
      <c r="X173" s="29"/>
      <c r="Y173" s="29"/>
      <c r="Z173" s="29"/>
      <c r="AA173" s="122">
        <f>IFERROR(RANK(J173,einddatumlijst,1)+COUNTIF($J$3:J173,J173)-1,ROW()-COUNTA($J$3:J173)-2+COUNTA($J$3:$J$202))</f>
        <v>171</v>
      </c>
      <c r="AB173" s="123">
        <f>INDEX($A$3:$A$202,MATCH(ROWS($AB$3:$AB173),$AA$3:$AA$202,0),1)</f>
        <v>171</v>
      </c>
      <c r="AC173" s="122" t="str">
        <f>IFERROR(IF(1650-(SUMIF($AG$3:$AG173,MID($AG$3:$AG$202,1,LEN($AG$3:$AG$202)-4)&amp;" (?)",$AF$3:$AF$202)-$AF173)&gt;=1650,$AF173,IF(1650-(SUMIF($AG$3:$AG173,MID($AG$3:$AG$202,1,LEN($AG$3:$AG$202)-4)&amp;" (?)",$AF$3:$AF$202)-$AF173)&gt;=0,IF($AF173&lt;1650-(SUMIF($AG$3:$AG173,MID($AG$3:$AG$202,1,LEN($AG$3:$AG$202)-4)&amp;" (?)",$AF$3:$AF$202)-$AF173),$AF173,1650-(SUMIF($AG$3:$AG173,MID($AG$3:$AG$202,1,LEN($AG$3:$AG$202)-4)&amp;" (?)",$AF$3:$AF$202)-$AF173)),0)),"")</f>
        <v/>
      </c>
      <c r="AD173" s="123">
        <f>SUM($AC$3:$AC173)</f>
        <v>0</v>
      </c>
      <c r="AE173" s="123" t="str">
        <f>IFERROR(IF(AD173&lt;((COUNTIFS(Personeelslijst!$C$3:$C$202,"*",Personeelslijst!$C$3:$C$202,"&lt;&gt;*(?)")+COUNTIF(Personeelslijst!$C$3:$C$202,"*(1)"))*1.5*220),AC173,IF(AC173-(AD173-((COUNTIFS(Personeelslijst!$C$3:$C$202,"*",Personeelslijst!$C$3:$C$202,"&lt;&gt;*(?)")+COUNTIF(Personeelslijst!$C$3:$C$202,"*(1)"))*1.5*220))&gt;0,AC173-(AD173-((COUNTIFS(Personeelslijst!$C$3:$C$202,"*",Personeelslijst!$C$3:$C$202,"&lt;&gt;*(?)")+COUNTIF(Personeelslijst!$C$3:$C$202,"*(1)"))*1.5*220)),0)),"")</f>
        <v/>
      </c>
      <c r="AF173" s="123" t="str">
        <f>IFERROR(INDEX($M$3:$M$202,MATCH(ROWS($AB$3:$AB173),$AA$3:$AA$202,0),1)+INDEX($P$3:$P$202,MATCH(ROWS($AB$3:$AB173),$AA$3:$AA$202,0),1),"")</f>
        <v/>
      </c>
      <c r="AG173" s="123" t="str">
        <f>INDEX(Personeelslijst!$AA$3:$AA$202,MATCH(ROWS($AB$3:$AB173),$AA$3:$AA$202,0),1)</f>
        <v/>
      </c>
    </row>
    <row r="174" spans="1:33">
      <c r="A174" s="54">
        <f>Personeelslijst!A174</f>
        <v>172</v>
      </c>
      <c r="B174" s="109">
        <f>Personeelslijst!E174</f>
        <v>0</v>
      </c>
      <c r="C174" s="110">
        <f>Personeelslijst!C174</f>
        <v>0</v>
      </c>
      <c r="D174" s="104"/>
      <c r="E174" s="111"/>
      <c r="F174" s="112"/>
      <c r="G174" s="113"/>
      <c r="H174" s="113"/>
      <c r="I174" s="114"/>
      <c r="J174" s="114"/>
      <c r="K174" s="115"/>
      <c r="L174" s="115"/>
      <c r="M174" s="119" t="str">
        <f t="shared" si="20"/>
        <v/>
      </c>
      <c r="N174" s="117" t="str">
        <f t="shared" si="21"/>
        <v/>
      </c>
      <c r="O174" s="116" t="str">
        <f t="shared" si="22"/>
        <v/>
      </c>
      <c r="P174" s="117" t="str">
        <f t="shared" si="23"/>
        <v/>
      </c>
      <c r="Q174" s="116" t="str">
        <f>IFERROR(INDEX($AC$3:$AC$202,MATCH(ROWS($Q$3:Q174),$AB$3:$AB$202,0),1),"")</f>
        <v/>
      </c>
      <c r="R174" s="116" t="str">
        <f>IFERROR(INDEX($AE$3:$AE$202,MATCH(ROWS($R$3:R174),$AB$3:$AB$202,0),1),"")</f>
        <v/>
      </c>
      <c r="S174" s="118"/>
      <c r="T174" s="118"/>
      <c r="U174" s="118"/>
      <c r="V174" s="118"/>
      <c r="W174" s="118"/>
      <c r="X174" s="29"/>
      <c r="Y174" s="29"/>
      <c r="Z174" s="29"/>
      <c r="AA174" s="122">
        <f>IFERROR(RANK(J174,einddatumlijst,1)+COUNTIF($J$3:J174,J174)-1,ROW()-COUNTA($J$3:J174)-2+COUNTA($J$3:$J$202))</f>
        <v>172</v>
      </c>
      <c r="AB174" s="123">
        <f>INDEX($A$3:$A$202,MATCH(ROWS($AB$3:$AB174),$AA$3:$AA$202,0),1)</f>
        <v>172</v>
      </c>
      <c r="AC174" s="122" t="str">
        <f>IFERROR(IF(1650-(SUMIF($AG$3:$AG174,MID($AG$3:$AG$202,1,LEN($AG$3:$AG$202)-4)&amp;" (?)",$AF$3:$AF$202)-$AF174)&gt;=1650,$AF174,IF(1650-(SUMIF($AG$3:$AG174,MID($AG$3:$AG$202,1,LEN($AG$3:$AG$202)-4)&amp;" (?)",$AF$3:$AF$202)-$AF174)&gt;=0,IF($AF174&lt;1650-(SUMIF($AG$3:$AG174,MID($AG$3:$AG$202,1,LEN($AG$3:$AG$202)-4)&amp;" (?)",$AF$3:$AF$202)-$AF174),$AF174,1650-(SUMIF($AG$3:$AG174,MID($AG$3:$AG$202,1,LEN($AG$3:$AG$202)-4)&amp;" (?)",$AF$3:$AF$202)-$AF174)),0)),"")</f>
        <v/>
      </c>
      <c r="AD174" s="123">
        <f>SUM($AC$3:$AC174)</f>
        <v>0</v>
      </c>
      <c r="AE174" s="123" t="str">
        <f>IFERROR(IF(AD174&lt;((COUNTIFS(Personeelslijst!$C$3:$C$202,"*",Personeelslijst!$C$3:$C$202,"&lt;&gt;*(?)")+COUNTIF(Personeelslijst!$C$3:$C$202,"*(1)"))*1.5*220),AC174,IF(AC174-(AD174-((COUNTIFS(Personeelslijst!$C$3:$C$202,"*",Personeelslijst!$C$3:$C$202,"&lt;&gt;*(?)")+COUNTIF(Personeelslijst!$C$3:$C$202,"*(1)"))*1.5*220))&gt;0,AC174-(AD174-((COUNTIFS(Personeelslijst!$C$3:$C$202,"*",Personeelslijst!$C$3:$C$202,"&lt;&gt;*(?)")+COUNTIF(Personeelslijst!$C$3:$C$202,"*(1)"))*1.5*220)),0)),"")</f>
        <v/>
      </c>
      <c r="AF174" s="123" t="str">
        <f>IFERROR(INDEX($M$3:$M$202,MATCH(ROWS($AB$3:$AB174),$AA$3:$AA$202,0),1)+INDEX($P$3:$P$202,MATCH(ROWS($AB$3:$AB174),$AA$3:$AA$202,0),1),"")</f>
        <v/>
      </c>
      <c r="AG174" s="123" t="str">
        <f>INDEX(Personeelslijst!$AA$3:$AA$202,MATCH(ROWS($AB$3:$AB174),$AA$3:$AA$202,0),1)</f>
        <v/>
      </c>
    </row>
    <row r="175" spans="1:33">
      <c r="A175" s="54">
        <f>Personeelslijst!A175</f>
        <v>173</v>
      </c>
      <c r="B175" s="109">
        <f>Personeelslijst!E175</f>
        <v>0</v>
      </c>
      <c r="C175" s="110">
        <f>Personeelslijst!C175</f>
        <v>0</v>
      </c>
      <c r="D175" s="104"/>
      <c r="E175" s="111"/>
      <c r="F175" s="112"/>
      <c r="G175" s="113"/>
      <c r="H175" s="113"/>
      <c r="I175" s="114"/>
      <c r="J175" s="114"/>
      <c r="K175" s="115"/>
      <c r="L175" s="115"/>
      <c r="M175" s="119" t="str">
        <f t="shared" si="20"/>
        <v/>
      </c>
      <c r="N175" s="117" t="str">
        <f t="shared" si="21"/>
        <v/>
      </c>
      <c r="O175" s="116" t="str">
        <f t="shared" si="22"/>
        <v/>
      </c>
      <c r="P175" s="117" t="str">
        <f t="shared" si="23"/>
        <v/>
      </c>
      <c r="Q175" s="116" t="str">
        <f>IFERROR(INDEX($AC$3:$AC$202,MATCH(ROWS($Q$3:Q175),$AB$3:$AB$202,0),1),"")</f>
        <v/>
      </c>
      <c r="R175" s="116" t="str">
        <f>IFERROR(INDEX($AE$3:$AE$202,MATCH(ROWS($R$3:R175),$AB$3:$AB$202,0),1),"")</f>
        <v/>
      </c>
      <c r="S175" s="118"/>
      <c r="T175" s="118"/>
      <c r="U175" s="118"/>
      <c r="V175" s="118"/>
      <c r="W175" s="118"/>
      <c r="X175" s="29"/>
      <c r="Y175" s="29"/>
      <c r="Z175" s="29"/>
      <c r="AA175" s="122">
        <f>IFERROR(RANK(J175,einddatumlijst,1)+COUNTIF($J$3:J175,J175)-1,ROW()-COUNTA($J$3:J175)-2+COUNTA($J$3:$J$202))</f>
        <v>173</v>
      </c>
      <c r="AB175" s="123">
        <f>INDEX($A$3:$A$202,MATCH(ROWS($AB$3:$AB175),$AA$3:$AA$202,0),1)</f>
        <v>173</v>
      </c>
      <c r="AC175" s="122" t="str">
        <f>IFERROR(IF(1650-(SUMIF($AG$3:$AG175,MID($AG$3:$AG$202,1,LEN($AG$3:$AG$202)-4)&amp;" (?)",$AF$3:$AF$202)-$AF175)&gt;=1650,$AF175,IF(1650-(SUMIF($AG$3:$AG175,MID($AG$3:$AG$202,1,LEN($AG$3:$AG$202)-4)&amp;" (?)",$AF$3:$AF$202)-$AF175)&gt;=0,IF($AF175&lt;1650-(SUMIF($AG$3:$AG175,MID($AG$3:$AG$202,1,LEN($AG$3:$AG$202)-4)&amp;" (?)",$AF$3:$AF$202)-$AF175),$AF175,1650-(SUMIF($AG$3:$AG175,MID($AG$3:$AG$202,1,LEN($AG$3:$AG$202)-4)&amp;" (?)",$AF$3:$AF$202)-$AF175)),0)),"")</f>
        <v/>
      </c>
      <c r="AD175" s="123">
        <f>SUM($AC$3:$AC175)</f>
        <v>0</v>
      </c>
      <c r="AE175" s="123" t="str">
        <f>IFERROR(IF(AD175&lt;((COUNTIFS(Personeelslijst!$C$3:$C$202,"*",Personeelslijst!$C$3:$C$202,"&lt;&gt;*(?)")+COUNTIF(Personeelslijst!$C$3:$C$202,"*(1)"))*1.5*220),AC175,IF(AC175-(AD175-((COUNTIFS(Personeelslijst!$C$3:$C$202,"*",Personeelslijst!$C$3:$C$202,"&lt;&gt;*(?)")+COUNTIF(Personeelslijst!$C$3:$C$202,"*(1)"))*1.5*220))&gt;0,AC175-(AD175-((COUNTIFS(Personeelslijst!$C$3:$C$202,"*",Personeelslijst!$C$3:$C$202,"&lt;&gt;*(?)")+COUNTIF(Personeelslijst!$C$3:$C$202,"*(1)"))*1.5*220)),0)),"")</f>
        <v/>
      </c>
      <c r="AF175" s="123" t="str">
        <f>IFERROR(INDEX($M$3:$M$202,MATCH(ROWS($AB$3:$AB175),$AA$3:$AA$202,0),1)+INDEX($P$3:$P$202,MATCH(ROWS($AB$3:$AB175),$AA$3:$AA$202,0),1),"")</f>
        <v/>
      </c>
      <c r="AG175" s="123" t="str">
        <f>INDEX(Personeelslijst!$AA$3:$AA$202,MATCH(ROWS($AB$3:$AB175),$AA$3:$AA$202,0),1)</f>
        <v/>
      </c>
    </row>
    <row r="176" spans="1:33">
      <c r="A176" s="54">
        <f>Personeelslijst!A176</f>
        <v>174</v>
      </c>
      <c r="B176" s="109">
        <f>Personeelslijst!E176</f>
        <v>0</v>
      </c>
      <c r="C176" s="110">
        <f>Personeelslijst!C176</f>
        <v>0</v>
      </c>
      <c r="D176" s="104"/>
      <c r="E176" s="111"/>
      <c r="F176" s="112"/>
      <c r="G176" s="113"/>
      <c r="H176" s="113"/>
      <c r="I176" s="114"/>
      <c r="J176" s="114"/>
      <c r="K176" s="115"/>
      <c r="L176" s="115"/>
      <c r="M176" s="119" t="str">
        <f t="shared" si="20"/>
        <v/>
      </c>
      <c r="N176" s="117" t="str">
        <f t="shared" si="21"/>
        <v/>
      </c>
      <c r="O176" s="116" t="str">
        <f t="shared" si="22"/>
        <v/>
      </c>
      <c r="P176" s="117" t="str">
        <f t="shared" si="23"/>
        <v/>
      </c>
      <c r="Q176" s="116" t="str">
        <f>IFERROR(INDEX($AC$3:$AC$202,MATCH(ROWS($Q$3:Q176),$AB$3:$AB$202,0),1),"")</f>
        <v/>
      </c>
      <c r="R176" s="116" t="str">
        <f>IFERROR(INDEX($AE$3:$AE$202,MATCH(ROWS($R$3:R176),$AB$3:$AB$202,0),1),"")</f>
        <v/>
      </c>
      <c r="S176" s="118"/>
      <c r="T176" s="118"/>
      <c r="U176" s="118"/>
      <c r="V176" s="118"/>
      <c r="W176" s="118"/>
      <c r="X176" s="29"/>
      <c r="Y176" s="29"/>
      <c r="Z176" s="29"/>
      <c r="AA176" s="122">
        <f>IFERROR(RANK(J176,einddatumlijst,1)+COUNTIF($J$3:J176,J176)-1,ROW()-COUNTA($J$3:J176)-2+COUNTA($J$3:$J$202))</f>
        <v>174</v>
      </c>
      <c r="AB176" s="123">
        <f>INDEX($A$3:$A$202,MATCH(ROWS($AB$3:$AB176),$AA$3:$AA$202,0),1)</f>
        <v>174</v>
      </c>
      <c r="AC176" s="122" t="str">
        <f>IFERROR(IF(1650-(SUMIF($AG$3:$AG176,MID($AG$3:$AG$202,1,LEN($AG$3:$AG$202)-4)&amp;" (?)",$AF$3:$AF$202)-$AF176)&gt;=1650,$AF176,IF(1650-(SUMIF($AG$3:$AG176,MID($AG$3:$AG$202,1,LEN($AG$3:$AG$202)-4)&amp;" (?)",$AF$3:$AF$202)-$AF176)&gt;=0,IF($AF176&lt;1650-(SUMIF($AG$3:$AG176,MID($AG$3:$AG$202,1,LEN($AG$3:$AG$202)-4)&amp;" (?)",$AF$3:$AF$202)-$AF176),$AF176,1650-(SUMIF($AG$3:$AG176,MID($AG$3:$AG$202,1,LEN($AG$3:$AG$202)-4)&amp;" (?)",$AF$3:$AF$202)-$AF176)),0)),"")</f>
        <v/>
      </c>
      <c r="AD176" s="123">
        <f>SUM($AC$3:$AC176)</f>
        <v>0</v>
      </c>
      <c r="AE176" s="123" t="str">
        <f>IFERROR(IF(AD176&lt;((COUNTIFS(Personeelslijst!$C$3:$C$202,"*",Personeelslijst!$C$3:$C$202,"&lt;&gt;*(?)")+COUNTIF(Personeelslijst!$C$3:$C$202,"*(1)"))*1.5*220),AC176,IF(AC176-(AD176-((COUNTIFS(Personeelslijst!$C$3:$C$202,"*",Personeelslijst!$C$3:$C$202,"&lt;&gt;*(?)")+COUNTIF(Personeelslijst!$C$3:$C$202,"*(1)"))*1.5*220))&gt;0,AC176-(AD176-((COUNTIFS(Personeelslijst!$C$3:$C$202,"*",Personeelslijst!$C$3:$C$202,"&lt;&gt;*(?)")+COUNTIF(Personeelslijst!$C$3:$C$202,"*(1)"))*1.5*220)),0)),"")</f>
        <v/>
      </c>
      <c r="AF176" s="123" t="str">
        <f>IFERROR(INDEX($M$3:$M$202,MATCH(ROWS($AB$3:$AB176),$AA$3:$AA$202,0),1)+INDEX($P$3:$P$202,MATCH(ROWS($AB$3:$AB176),$AA$3:$AA$202,0),1),"")</f>
        <v/>
      </c>
      <c r="AG176" s="123" t="str">
        <f>INDEX(Personeelslijst!$AA$3:$AA$202,MATCH(ROWS($AB$3:$AB176),$AA$3:$AA$202,0),1)</f>
        <v/>
      </c>
    </row>
    <row r="177" spans="1:33">
      <c r="A177" s="54">
        <f>Personeelslijst!A177</f>
        <v>175</v>
      </c>
      <c r="B177" s="109">
        <f>Personeelslijst!E177</f>
        <v>0</v>
      </c>
      <c r="C177" s="110">
        <f>Personeelslijst!C177</f>
        <v>0</v>
      </c>
      <c r="D177" s="104"/>
      <c r="E177" s="111"/>
      <c r="F177" s="112"/>
      <c r="G177" s="113"/>
      <c r="H177" s="113"/>
      <c r="I177" s="114"/>
      <c r="J177" s="114"/>
      <c r="K177" s="115"/>
      <c r="L177" s="115"/>
      <c r="M177" s="119" t="str">
        <f t="shared" si="20"/>
        <v/>
      </c>
      <c r="N177" s="117" t="str">
        <f t="shared" si="21"/>
        <v/>
      </c>
      <c r="O177" s="116" t="str">
        <f t="shared" si="22"/>
        <v/>
      </c>
      <c r="P177" s="117" t="str">
        <f t="shared" si="23"/>
        <v/>
      </c>
      <c r="Q177" s="116" t="str">
        <f>IFERROR(INDEX($AC$3:$AC$202,MATCH(ROWS($Q$3:Q177),$AB$3:$AB$202,0),1),"")</f>
        <v/>
      </c>
      <c r="R177" s="116" t="str">
        <f>IFERROR(INDEX($AE$3:$AE$202,MATCH(ROWS($R$3:R177),$AB$3:$AB$202,0),1),"")</f>
        <v/>
      </c>
      <c r="S177" s="118"/>
      <c r="T177" s="118"/>
      <c r="U177" s="118"/>
      <c r="V177" s="118"/>
      <c r="W177" s="118"/>
      <c r="X177" s="29"/>
      <c r="Y177" s="29"/>
      <c r="Z177" s="29"/>
      <c r="AA177" s="122">
        <f>IFERROR(RANK(J177,einddatumlijst,1)+COUNTIF($J$3:J177,J177)-1,ROW()-COUNTA($J$3:J177)-2+COUNTA($J$3:$J$202))</f>
        <v>175</v>
      </c>
      <c r="AB177" s="123">
        <f>INDEX($A$3:$A$202,MATCH(ROWS($AB$3:$AB177),$AA$3:$AA$202,0),1)</f>
        <v>175</v>
      </c>
      <c r="AC177" s="122" t="str">
        <f>IFERROR(IF(1650-(SUMIF($AG$3:$AG177,MID($AG$3:$AG$202,1,LEN($AG$3:$AG$202)-4)&amp;" (?)",$AF$3:$AF$202)-$AF177)&gt;=1650,$AF177,IF(1650-(SUMIF($AG$3:$AG177,MID($AG$3:$AG$202,1,LEN($AG$3:$AG$202)-4)&amp;" (?)",$AF$3:$AF$202)-$AF177)&gt;=0,IF($AF177&lt;1650-(SUMIF($AG$3:$AG177,MID($AG$3:$AG$202,1,LEN($AG$3:$AG$202)-4)&amp;" (?)",$AF$3:$AF$202)-$AF177),$AF177,1650-(SUMIF($AG$3:$AG177,MID($AG$3:$AG$202,1,LEN($AG$3:$AG$202)-4)&amp;" (?)",$AF$3:$AF$202)-$AF177)),0)),"")</f>
        <v/>
      </c>
      <c r="AD177" s="123">
        <f>SUM($AC$3:$AC177)</f>
        <v>0</v>
      </c>
      <c r="AE177" s="123" t="str">
        <f>IFERROR(IF(AD177&lt;((COUNTIFS(Personeelslijst!$C$3:$C$202,"*",Personeelslijst!$C$3:$C$202,"&lt;&gt;*(?)")+COUNTIF(Personeelslijst!$C$3:$C$202,"*(1)"))*1.5*220),AC177,IF(AC177-(AD177-((COUNTIFS(Personeelslijst!$C$3:$C$202,"*",Personeelslijst!$C$3:$C$202,"&lt;&gt;*(?)")+COUNTIF(Personeelslijst!$C$3:$C$202,"*(1)"))*1.5*220))&gt;0,AC177-(AD177-((COUNTIFS(Personeelslijst!$C$3:$C$202,"*",Personeelslijst!$C$3:$C$202,"&lt;&gt;*(?)")+COUNTIF(Personeelslijst!$C$3:$C$202,"*(1)"))*1.5*220)),0)),"")</f>
        <v/>
      </c>
      <c r="AF177" s="123" t="str">
        <f>IFERROR(INDEX($M$3:$M$202,MATCH(ROWS($AB$3:$AB177),$AA$3:$AA$202,0),1)+INDEX($P$3:$P$202,MATCH(ROWS($AB$3:$AB177),$AA$3:$AA$202,0),1),"")</f>
        <v/>
      </c>
      <c r="AG177" s="123" t="str">
        <f>INDEX(Personeelslijst!$AA$3:$AA$202,MATCH(ROWS($AB$3:$AB177),$AA$3:$AA$202,0),1)</f>
        <v/>
      </c>
    </row>
    <row r="178" spans="1:33">
      <c r="A178" s="54">
        <f>Personeelslijst!A178</f>
        <v>176</v>
      </c>
      <c r="B178" s="109">
        <f>Personeelslijst!E178</f>
        <v>0</v>
      </c>
      <c r="C178" s="110">
        <f>Personeelslijst!C178</f>
        <v>0</v>
      </c>
      <c r="D178" s="104"/>
      <c r="E178" s="111"/>
      <c r="F178" s="112"/>
      <c r="G178" s="113"/>
      <c r="H178" s="113"/>
      <c r="I178" s="114"/>
      <c r="J178" s="114"/>
      <c r="K178" s="115"/>
      <c r="L178" s="115"/>
      <c r="M178" s="119" t="str">
        <f t="shared" si="20"/>
        <v/>
      </c>
      <c r="N178" s="117" t="str">
        <f t="shared" si="21"/>
        <v/>
      </c>
      <c r="O178" s="116" t="str">
        <f t="shared" si="22"/>
        <v/>
      </c>
      <c r="P178" s="117" t="str">
        <f t="shared" si="23"/>
        <v/>
      </c>
      <c r="Q178" s="116" t="str">
        <f>IFERROR(INDEX($AC$3:$AC$202,MATCH(ROWS($Q$3:Q178),$AB$3:$AB$202,0),1),"")</f>
        <v/>
      </c>
      <c r="R178" s="116" t="str">
        <f>IFERROR(INDEX($AE$3:$AE$202,MATCH(ROWS($R$3:R178),$AB$3:$AB$202,0),1),"")</f>
        <v/>
      </c>
      <c r="S178" s="118"/>
      <c r="T178" s="118"/>
      <c r="U178" s="118"/>
      <c r="V178" s="118"/>
      <c r="W178" s="118"/>
      <c r="X178" s="29"/>
      <c r="Y178" s="29"/>
      <c r="Z178" s="29"/>
      <c r="AA178" s="122">
        <f>IFERROR(RANK(J178,einddatumlijst,1)+COUNTIF($J$3:J178,J178)-1,ROW()-COUNTA($J$3:J178)-2+COUNTA($J$3:$J$202))</f>
        <v>176</v>
      </c>
      <c r="AB178" s="123">
        <f>INDEX($A$3:$A$202,MATCH(ROWS($AB$3:$AB178),$AA$3:$AA$202,0),1)</f>
        <v>176</v>
      </c>
      <c r="AC178" s="122" t="str">
        <f>IFERROR(IF(1650-(SUMIF($AG$3:$AG178,MID($AG$3:$AG$202,1,LEN($AG$3:$AG$202)-4)&amp;" (?)",$AF$3:$AF$202)-$AF178)&gt;=1650,$AF178,IF(1650-(SUMIF($AG$3:$AG178,MID($AG$3:$AG$202,1,LEN($AG$3:$AG$202)-4)&amp;" (?)",$AF$3:$AF$202)-$AF178)&gt;=0,IF($AF178&lt;1650-(SUMIF($AG$3:$AG178,MID($AG$3:$AG$202,1,LEN($AG$3:$AG$202)-4)&amp;" (?)",$AF$3:$AF$202)-$AF178),$AF178,1650-(SUMIF($AG$3:$AG178,MID($AG$3:$AG$202,1,LEN($AG$3:$AG$202)-4)&amp;" (?)",$AF$3:$AF$202)-$AF178)),0)),"")</f>
        <v/>
      </c>
      <c r="AD178" s="123">
        <f>SUM($AC$3:$AC178)</f>
        <v>0</v>
      </c>
      <c r="AE178" s="123" t="str">
        <f>IFERROR(IF(AD178&lt;((COUNTIFS(Personeelslijst!$C$3:$C$202,"*",Personeelslijst!$C$3:$C$202,"&lt;&gt;*(?)")+COUNTIF(Personeelslijst!$C$3:$C$202,"*(1)"))*1.5*220),AC178,IF(AC178-(AD178-((COUNTIFS(Personeelslijst!$C$3:$C$202,"*",Personeelslijst!$C$3:$C$202,"&lt;&gt;*(?)")+COUNTIF(Personeelslijst!$C$3:$C$202,"*(1)"))*1.5*220))&gt;0,AC178-(AD178-((COUNTIFS(Personeelslijst!$C$3:$C$202,"*",Personeelslijst!$C$3:$C$202,"&lt;&gt;*(?)")+COUNTIF(Personeelslijst!$C$3:$C$202,"*(1)"))*1.5*220)),0)),"")</f>
        <v/>
      </c>
      <c r="AF178" s="123" t="str">
        <f>IFERROR(INDEX($M$3:$M$202,MATCH(ROWS($AB$3:$AB178),$AA$3:$AA$202,0),1)+INDEX($P$3:$P$202,MATCH(ROWS($AB$3:$AB178),$AA$3:$AA$202,0),1),"")</f>
        <v/>
      </c>
      <c r="AG178" s="123" t="str">
        <f>INDEX(Personeelslijst!$AA$3:$AA$202,MATCH(ROWS($AB$3:$AB178),$AA$3:$AA$202,0),1)</f>
        <v/>
      </c>
    </row>
    <row r="179" spans="1:33">
      <c r="A179" s="54">
        <f>Personeelslijst!A179</f>
        <v>177</v>
      </c>
      <c r="B179" s="109">
        <f>Personeelslijst!E179</f>
        <v>0</v>
      </c>
      <c r="C179" s="110">
        <f>Personeelslijst!C179</f>
        <v>0</v>
      </c>
      <c r="D179" s="104"/>
      <c r="E179" s="111"/>
      <c r="F179" s="112"/>
      <c r="G179" s="113"/>
      <c r="H179" s="113"/>
      <c r="I179" s="114"/>
      <c r="J179" s="114"/>
      <c r="K179" s="115"/>
      <c r="L179" s="115"/>
      <c r="M179" s="119" t="str">
        <f t="shared" si="20"/>
        <v/>
      </c>
      <c r="N179" s="117" t="str">
        <f t="shared" si="21"/>
        <v/>
      </c>
      <c r="O179" s="116" t="str">
        <f t="shared" si="22"/>
        <v/>
      </c>
      <c r="P179" s="117" t="str">
        <f t="shared" si="23"/>
        <v/>
      </c>
      <c r="Q179" s="116" t="str">
        <f>IFERROR(INDEX($AC$3:$AC$202,MATCH(ROWS($Q$3:Q179),$AB$3:$AB$202,0),1),"")</f>
        <v/>
      </c>
      <c r="R179" s="116" t="str">
        <f>IFERROR(INDEX($AE$3:$AE$202,MATCH(ROWS($R$3:R179),$AB$3:$AB$202,0),1),"")</f>
        <v/>
      </c>
      <c r="S179" s="118"/>
      <c r="T179" s="118"/>
      <c r="U179" s="118"/>
      <c r="V179" s="118"/>
      <c r="W179" s="118"/>
      <c r="X179" s="29"/>
      <c r="Y179" s="29"/>
      <c r="Z179" s="29"/>
      <c r="AA179" s="122">
        <f>IFERROR(RANK(J179,einddatumlijst,1)+COUNTIF($J$3:J179,J179)-1,ROW()-COUNTA($J$3:J179)-2+COUNTA($J$3:$J$202))</f>
        <v>177</v>
      </c>
      <c r="AB179" s="123">
        <f>INDEX($A$3:$A$202,MATCH(ROWS($AB$3:$AB179),$AA$3:$AA$202,0),1)</f>
        <v>177</v>
      </c>
      <c r="AC179" s="122" t="str">
        <f>IFERROR(IF(1650-(SUMIF($AG$3:$AG179,MID($AG$3:$AG$202,1,LEN($AG$3:$AG$202)-4)&amp;" (?)",$AF$3:$AF$202)-$AF179)&gt;=1650,$AF179,IF(1650-(SUMIF($AG$3:$AG179,MID($AG$3:$AG$202,1,LEN($AG$3:$AG$202)-4)&amp;" (?)",$AF$3:$AF$202)-$AF179)&gt;=0,IF($AF179&lt;1650-(SUMIF($AG$3:$AG179,MID($AG$3:$AG$202,1,LEN($AG$3:$AG$202)-4)&amp;" (?)",$AF$3:$AF$202)-$AF179),$AF179,1650-(SUMIF($AG$3:$AG179,MID($AG$3:$AG$202,1,LEN($AG$3:$AG$202)-4)&amp;" (?)",$AF$3:$AF$202)-$AF179)),0)),"")</f>
        <v/>
      </c>
      <c r="AD179" s="123">
        <f>SUM($AC$3:$AC179)</f>
        <v>0</v>
      </c>
      <c r="AE179" s="123" t="str">
        <f>IFERROR(IF(AD179&lt;((COUNTIFS(Personeelslijst!$C$3:$C$202,"*",Personeelslijst!$C$3:$C$202,"&lt;&gt;*(?)")+COUNTIF(Personeelslijst!$C$3:$C$202,"*(1)"))*1.5*220),AC179,IF(AC179-(AD179-((COUNTIFS(Personeelslijst!$C$3:$C$202,"*",Personeelslijst!$C$3:$C$202,"&lt;&gt;*(?)")+COUNTIF(Personeelslijst!$C$3:$C$202,"*(1)"))*1.5*220))&gt;0,AC179-(AD179-((COUNTIFS(Personeelslijst!$C$3:$C$202,"*",Personeelslijst!$C$3:$C$202,"&lt;&gt;*(?)")+COUNTIF(Personeelslijst!$C$3:$C$202,"*(1)"))*1.5*220)),0)),"")</f>
        <v/>
      </c>
      <c r="AF179" s="123" t="str">
        <f>IFERROR(INDEX($M$3:$M$202,MATCH(ROWS($AB$3:$AB179),$AA$3:$AA$202,0),1)+INDEX($P$3:$P$202,MATCH(ROWS($AB$3:$AB179),$AA$3:$AA$202,0),1),"")</f>
        <v/>
      </c>
      <c r="AG179" s="123" t="str">
        <f>INDEX(Personeelslijst!$AA$3:$AA$202,MATCH(ROWS($AB$3:$AB179),$AA$3:$AA$202,0),1)</f>
        <v/>
      </c>
    </row>
    <row r="180" spans="1:33">
      <c r="A180" s="54">
        <f>Personeelslijst!A180</f>
        <v>178</v>
      </c>
      <c r="B180" s="109">
        <f>Personeelslijst!E180</f>
        <v>0</v>
      </c>
      <c r="C180" s="110">
        <f>Personeelslijst!C180</f>
        <v>0</v>
      </c>
      <c r="D180" s="104"/>
      <c r="E180" s="111"/>
      <c r="F180" s="112"/>
      <c r="G180" s="113"/>
      <c r="H180" s="113"/>
      <c r="I180" s="114"/>
      <c r="J180" s="114"/>
      <c r="K180" s="115"/>
      <c r="L180" s="115"/>
      <c r="M180" s="119" t="str">
        <f t="shared" si="20"/>
        <v/>
      </c>
      <c r="N180" s="117" t="str">
        <f t="shared" si="21"/>
        <v/>
      </c>
      <c r="O180" s="116" t="str">
        <f t="shared" si="22"/>
        <v/>
      </c>
      <c r="P180" s="117" t="str">
        <f t="shared" si="23"/>
        <v/>
      </c>
      <c r="Q180" s="116" t="str">
        <f>IFERROR(INDEX($AC$3:$AC$202,MATCH(ROWS($Q$3:Q180),$AB$3:$AB$202,0),1),"")</f>
        <v/>
      </c>
      <c r="R180" s="116" t="str">
        <f>IFERROR(INDEX($AE$3:$AE$202,MATCH(ROWS($R$3:R180),$AB$3:$AB$202,0),1),"")</f>
        <v/>
      </c>
      <c r="S180" s="118"/>
      <c r="T180" s="118"/>
      <c r="U180" s="118"/>
      <c r="V180" s="118"/>
      <c r="W180" s="118"/>
      <c r="X180" s="29"/>
      <c r="Y180" s="29"/>
      <c r="Z180" s="29"/>
      <c r="AA180" s="122">
        <f>IFERROR(RANK(J180,einddatumlijst,1)+COUNTIF($J$3:J180,J180)-1,ROW()-COUNTA($J$3:J180)-2+COUNTA($J$3:$J$202))</f>
        <v>178</v>
      </c>
      <c r="AB180" s="123">
        <f>INDEX($A$3:$A$202,MATCH(ROWS($AB$3:$AB180),$AA$3:$AA$202,0),1)</f>
        <v>178</v>
      </c>
      <c r="AC180" s="122" t="str">
        <f>IFERROR(IF(1650-(SUMIF($AG$3:$AG180,MID($AG$3:$AG$202,1,LEN($AG$3:$AG$202)-4)&amp;" (?)",$AF$3:$AF$202)-$AF180)&gt;=1650,$AF180,IF(1650-(SUMIF($AG$3:$AG180,MID($AG$3:$AG$202,1,LEN($AG$3:$AG$202)-4)&amp;" (?)",$AF$3:$AF$202)-$AF180)&gt;=0,IF($AF180&lt;1650-(SUMIF($AG$3:$AG180,MID($AG$3:$AG$202,1,LEN($AG$3:$AG$202)-4)&amp;" (?)",$AF$3:$AF$202)-$AF180),$AF180,1650-(SUMIF($AG$3:$AG180,MID($AG$3:$AG$202,1,LEN($AG$3:$AG$202)-4)&amp;" (?)",$AF$3:$AF$202)-$AF180)),0)),"")</f>
        <v/>
      </c>
      <c r="AD180" s="123">
        <f>SUM($AC$3:$AC180)</f>
        <v>0</v>
      </c>
      <c r="AE180" s="123" t="str">
        <f>IFERROR(IF(AD180&lt;((COUNTIFS(Personeelslijst!$C$3:$C$202,"*",Personeelslijst!$C$3:$C$202,"&lt;&gt;*(?)")+COUNTIF(Personeelslijst!$C$3:$C$202,"*(1)"))*1.5*220),AC180,IF(AC180-(AD180-((COUNTIFS(Personeelslijst!$C$3:$C$202,"*",Personeelslijst!$C$3:$C$202,"&lt;&gt;*(?)")+COUNTIF(Personeelslijst!$C$3:$C$202,"*(1)"))*1.5*220))&gt;0,AC180-(AD180-((COUNTIFS(Personeelslijst!$C$3:$C$202,"*",Personeelslijst!$C$3:$C$202,"&lt;&gt;*(?)")+COUNTIF(Personeelslijst!$C$3:$C$202,"*(1)"))*1.5*220)),0)),"")</f>
        <v/>
      </c>
      <c r="AF180" s="123" t="str">
        <f>IFERROR(INDEX($M$3:$M$202,MATCH(ROWS($AB$3:$AB180),$AA$3:$AA$202,0),1)+INDEX($P$3:$P$202,MATCH(ROWS($AB$3:$AB180),$AA$3:$AA$202,0),1),"")</f>
        <v/>
      </c>
      <c r="AG180" s="123" t="str">
        <f>INDEX(Personeelslijst!$AA$3:$AA$202,MATCH(ROWS($AB$3:$AB180),$AA$3:$AA$202,0),1)</f>
        <v/>
      </c>
    </row>
    <row r="181" spans="1:33">
      <c r="A181" s="54">
        <f>Personeelslijst!A181</f>
        <v>179</v>
      </c>
      <c r="B181" s="109">
        <f>Personeelslijst!E181</f>
        <v>0</v>
      </c>
      <c r="C181" s="110">
        <f>Personeelslijst!C181</f>
        <v>0</v>
      </c>
      <c r="D181" s="104"/>
      <c r="E181" s="111"/>
      <c r="F181" s="112"/>
      <c r="G181" s="113"/>
      <c r="H181" s="113"/>
      <c r="I181" s="114"/>
      <c r="J181" s="114"/>
      <c r="K181" s="115"/>
      <c r="L181" s="115"/>
      <c r="M181" s="119" t="str">
        <f t="shared" si="20"/>
        <v/>
      </c>
      <c r="N181" s="117" t="str">
        <f t="shared" si="21"/>
        <v/>
      </c>
      <c r="O181" s="116" t="str">
        <f t="shared" si="22"/>
        <v/>
      </c>
      <c r="P181" s="117" t="str">
        <f t="shared" si="23"/>
        <v/>
      </c>
      <c r="Q181" s="116" t="str">
        <f>IFERROR(INDEX($AC$3:$AC$202,MATCH(ROWS($Q$3:Q181),$AB$3:$AB$202,0),1),"")</f>
        <v/>
      </c>
      <c r="R181" s="116" t="str">
        <f>IFERROR(INDEX($AE$3:$AE$202,MATCH(ROWS($R$3:R181),$AB$3:$AB$202,0),1),"")</f>
        <v/>
      </c>
      <c r="S181" s="118"/>
      <c r="T181" s="118"/>
      <c r="U181" s="118"/>
      <c r="V181" s="118"/>
      <c r="W181" s="118"/>
      <c r="X181" s="29"/>
      <c r="Y181" s="29"/>
      <c r="Z181" s="29"/>
      <c r="AA181" s="122">
        <f>IFERROR(RANK(J181,einddatumlijst,1)+COUNTIF($J$3:J181,J181)-1,ROW()-COUNTA($J$3:J181)-2+COUNTA($J$3:$J$202))</f>
        <v>179</v>
      </c>
      <c r="AB181" s="123">
        <f>INDEX($A$3:$A$202,MATCH(ROWS($AB$3:$AB181),$AA$3:$AA$202,0),1)</f>
        <v>179</v>
      </c>
      <c r="AC181" s="122" t="str">
        <f>IFERROR(IF(1650-(SUMIF($AG$3:$AG181,MID($AG$3:$AG$202,1,LEN($AG$3:$AG$202)-4)&amp;" (?)",$AF$3:$AF$202)-$AF181)&gt;=1650,$AF181,IF(1650-(SUMIF($AG$3:$AG181,MID($AG$3:$AG$202,1,LEN($AG$3:$AG$202)-4)&amp;" (?)",$AF$3:$AF$202)-$AF181)&gt;=0,IF($AF181&lt;1650-(SUMIF($AG$3:$AG181,MID($AG$3:$AG$202,1,LEN($AG$3:$AG$202)-4)&amp;" (?)",$AF$3:$AF$202)-$AF181),$AF181,1650-(SUMIF($AG$3:$AG181,MID($AG$3:$AG$202,1,LEN($AG$3:$AG$202)-4)&amp;" (?)",$AF$3:$AF$202)-$AF181)),0)),"")</f>
        <v/>
      </c>
      <c r="AD181" s="123">
        <f>SUM($AC$3:$AC181)</f>
        <v>0</v>
      </c>
      <c r="AE181" s="123" t="str">
        <f>IFERROR(IF(AD181&lt;((COUNTIFS(Personeelslijst!$C$3:$C$202,"*",Personeelslijst!$C$3:$C$202,"&lt;&gt;*(?)")+COUNTIF(Personeelslijst!$C$3:$C$202,"*(1)"))*1.5*220),AC181,IF(AC181-(AD181-((COUNTIFS(Personeelslijst!$C$3:$C$202,"*",Personeelslijst!$C$3:$C$202,"&lt;&gt;*(?)")+COUNTIF(Personeelslijst!$C$3:$C$202,"*(1)"))*1.5*220))&gt;0,AC181-(AD181-((COUNTIFS(Personeelslijst!$C$3:$C$202,"*",Personeelslijst!$C$3:$C$202,"&lt;&gt;*(?)")+COUNTIF(Personeelslijst!$C$3:$C$202,"*(1)"))*1.5*220)),0)),"")</f>
        <v/>
      </c>
      <c r="AF181" s="123" t="str">
        <f>IFERROR(INDEX($M$3:$M$202,MATCH(ROWS($AB$3:$AB181),$AA$3:$AA$202,0),1)+INDEX($P$3:$P$202,MATCH(ROWS($AB$3:$AB181),$AA$3:$AA$202,0),1),"")</f>
        <v/>
      </c>
      <c r="AG181" s="123" t="str">
        <f>INDEX(Personeelslijst!$AA$3:$AA$202,MATCH(ROWS($AB$3:$AB181),$AA$3:$AA$202,0),1)</f>
        <v/>
      </c>
    </row>
    <row r="182" spans="1:33">
      <c r="A182" s="54">
        <f>Personeelslijst!A182</f>
        <v>180</v>
      </c>
      <c r="B182" s="109">
        <f>Personeelslijst!E182</f>
        <v>0</v>
      </c>
      <c r="C182" s="110">
        <f>Personeelslijst!C182</f>
        <v>0</v>
      </c>
      <c r="D182" s="104"/>
      <c r="E182" s="111"/>
      <c r="F182" s="112"/>
      <c r="G182" s="113"/>
      <c r="H182" s="113"/>
      <c r="I182" s="114"/>
      <c r="J182" s="114"/>
      <c r="K182" s="115"/>
      <c r="L182" s="115"/>
      <c r="M182" s="119" t="str">
        <f t="shared" si="20"/>
        <v/>
      </c>
      <c r="N182" s="117" t="str">
        <f t="shared" si="21"/>
        <v/>
      </c>
      <c r="O182" s="116" t="str">
        <f t="shared" si="22"/>
        <v/>
      </c>
      <c r="P182" s="117" t="str">
        <f t="shared" si="23"/>
        <v/>
      </c>
      <c r="Q182" s="116" t="str">
        <f>IFERROR(INDEX($AC$3:$AC$202,MATCH(ROWS($Q$3:Q182),$AB$3:$AB$202,0),1),"")</f>
        <v/>
      </c>
      <c r="R182" s="116" t="str">
        <f>IFERROR(INDEX($AE$3:$AE$202,MATCH(ROWS($R$3:R182),$AB$3:$AB$202,0),1),"")</f>
        <v/>
      </c>
      <c r="S182" s="118"/>
      <c r="T182" s="118"/>
      <c r="U182" s="118"/>
      <c r="V182" s="118"/>
      <c r="W182" s="118"/>
      <c r="X182" s="29"/>
      <c r="Y182" s="29"/>
      <c r="Z182" s="29"/>
      <c r="AA182" s="122">
        <f>IFERROR(RANK(J182,einddatumlijst,1)+COUNTIF($J$3:J182,J182)-1,ROW()-COUNTA($J$3:J182)-2+COUNTA($J$3:$J$202))</f>
        <v>180</v>
      </c>
      <c r="AB182" s="123">
        <f>INDEX($A$3:$A$202,MATCH(ROWS($AB$3:$AB182),$AA$3:$AA$202,0),1)</f>
        <v>180</v>
      </c>
      <c r="AC182" s="122" t="str">
        <f>IFERROR(IF(1650-(SUMIF($AG$3:$AG182,MID($AG$3:$AG$202,1,LEN($AG$3:$AG$202)-4)&amp;" (?)",$AF$3:$AF$202)-$AF182)&gt;=1650,$AF182,IF(1650-(SUMIF($AG$3:$AG182,MID($AG$3:$AG$202,1,LEN($AG$3:$AG$202)-4)&amp;" (?)",$AF$3:$AF$202)-$AF182)&gt;=0,IF($AF182&lt;1650-(SUMIF($AG$3:$AG182,MID($AG$3:$AG$202,1,LEN($AG$3:$AG$202)-4)&amp;" (?)",$AF$3:$AF$202)-$AF182),$AF182,1650-(SUMIF($AG$3:$AG182,MID($AG$3:$AG$202,1,LEN($AG$3:$AG$202)-4)&amp;" (?)",$AF$3:$AF$202)-$AF182)),0)),"")</f>
        <v/>
      </c>
      <c r="AD182" s="123">
        <f>SUM($AC$3:$AC182)</f>
        <v>0</v>
      </c>
      <c r="AE182" s="123" t="str">
        <f>IFERROR(IF(AD182&lt;((COUNTIFS(Personeelslijst!$C$3:$C$202,"*",Personeelslijst!$C$3:$C$202,"&lt;&gt;*(?)")+COUNTIF(Personeelslijst!$C$3:$C$202,"*(1)"))*1.5*220),AC182,IF(AC182-(AD182-((COUNTIFS(Personeelslijst!$C$3:$C$202,"*",Personeelslijst!$C$3:$C$202,"&lt;&gt;*(?)")+COUNTIF(Personeelslijst!$C$3:$C$202,"*(1)"))*1.5*220))&gt;0,AC182-(AD182-((COUNTIFS(Personeelslijst!$C$3:$C$202,"*",Personeelslijst!$C$3:$C$202,"&lt;&gt;*(?)")+COUNTIF(Personeelslijst!$C$3:$C$202,"*(1)"))*1.5*220)),0)),"")</f>
        <v/>
      </c>
      <c r="AF182" s="123" t="str">
        <f>IFERROR(INDEX($M$3:$M$202,MATCH(ROWS($AB$3:$AB182),$AA$3:$AA$202,0),1)+INDEX($P$3:$P$202,MATCH(ROWS($AB$3:$AB182),$AA$3:$AA$202,0),1),"")</f>
        <v/>
      </c>
      <c r="AG182" s="123" t="str">
        <f>INDEX(Personeelslijst!$AA$3:$AA$202,MATCH(ROWS($AB$3:$AB182),$AA$3:$AA$202,0),1)</f>
        <v/>
      </c>
    </row>
    <row r="183" spans="1:33">
      <c r="A183" s="54">
        <f>Personeelslijst!A183</f>
        <v>181</v>
      </c>
      <c r="B183" s="109">
        <f>Personeelslijst!E183</f>
        <v>0</v>
      </c>
      <c r="C183" s="110">
        <f>Personeelslijst!C183</f>
        <v>0</v>
      </c>
      <c r="D183" s="104"/>
      <c r="E183" s="111"/>
      <c r="F183" s="112"/>
      <c r="G183" s="113"/>
      <c r="H183" s="113"/>
      <c r="I183" s="114"/>
      <c r="J183" s="114"/>
      <c r="K183" s="115"/>
      <c r="L183" s="115"/>
      <c r="M183" s="119" t="str">
        <f t="shared" si="20"/>
        <v/>
      </c>
      <c r="N183" s="117" t="str">
        <f t="shared" si="21"/>
        <v/>
      </c>
      <c r="O183" s="116" t="str">
        <f t="shared" si="22"/>
        <v/>
      </c>
      <c r="P183" s="117" t="str">
        <f t="shared" si="23"/>
        <v/>
      </c>
      <c r="Q183" s="116" t="str">
        <f>IFERROR(INDEX($AC$3:$AC$202,MATCH(ROWS($Q$3:Q183),$AB$3:$AB$202,0),1),"")</f>
        <v/>
      </c>
      <c r="R183" s="116" t="str">
        <f>IFERROR(INDEX($AE$3:$AE$202,MATCH(ROWS($R$3:R183),$AB$3:$AB$202,0),1),"")</f>
        <v/>
      </c>
      <c r="S183" s="118"/>
      <c r="T183" s="118"/>
      <c r="U183" s="118"/>
      <c r="V183" s="118"/>
      <c r="W183" s="118"/>
      <c r="X183" s="29"/>
      <c r="Y183" s="29"/>
      <c r="Z183" s="29"/>
      <c r="AA183" s="122">
        <f>IFERROR(RANK(J183,einddatumlijst,1)+COUNTIF($J$3:J183,J183)-1,ROW()-COUNTA($J$3:J183)-2+COUNTA($J$3:$J$202))</f>
        <v>181</v>
      </c>
      <c r="AB183" s="123">
        <f>INDEX($A$3:$A$202,MATCH(ROWS($AB$3:$AB183),$AA$3:$AA$202,0),1)</f>
        <v>181</v>
      </c>
      <c r="AC183" s="122" t="str">
        <f>IFERROR(IF(1650-(SUMIF($AG$3:$AG183,MID($AG$3:$AG$202,1,LEN($AG$3:$AG$202)-4)&amp;" (?)",$AF$3:$AF$202)-$AF183)&gt;=1650,$AF183,IF(1650-(SUMIF($AG$3:$AG183,MID($AG$3:$AG$202,1,LEN($AG$3:$AG$202)-4)&amp;" (?)",$AF$3:$AF$202)-$AF183)&gt;=0,IF($AF183&lt;1650-(SUMIF($AG$3:$AG183,MID($AG$3:$AG$202,1,LEN($AG$3:$AG$202)-4)&amp;" (?)",$AF$3:$AF$202)-$AF183),$AF183,1650-(SUMIF($AG$3:$AG183,MID($AG$3:$AG$202,1,LEN($AG$3:$AG$202)-4)&amp;" (?)",$AF$3:$AF$202)-$AF183)),0)),"")</f>
        <v/>
      </c>
      <c r="AD183" s="123">
        <f>SUM($AC$3:$AC183)</f>
        <v>0</v>
      </c>
      <c r="AE183" s="123" t="str">
        <f>IFERROR(IF(AD183&lt;((COUNTIFS(Personeelslijst!$C$3:$C$202,"*",Personeelslijst!$C$3:$C$202,"&lt;&gt;*(?)")+COUNTIF(Personeelslijst!$C$3:$C$202,"*(1)"))*1.5*220),AC183,IF(AC183-(AD183-((COUNTIFS(Personeelslijst!$C$3:$C$202,"*",Personeelslijst!$C$3:$C$202,"&lt;&gt;*(?)")+COUNTIF(Personeelslijst!$C$3:$C$202,"*(1)"))*1.5*220))&gt;0,AC183-(AD183-((COUNTIFS(Personeelslijst!$C$3:$C$202,"*",Personeelslijst!$C$3:$C$202,"&lt;&gt;*(?)")+COUNTIF(Personeelslijst!$C$3:$C$202,"*(1)"))*1.5*220)),0)),"")</f>
        <v/>
      </c>
      <c r="AF183" s="123" t="str">
        <f>IFERROR(INDEX($M$3:$M$202,MATCH(ROWS($AB$3:$AB183),$AA$3:$AA$202,0),1)+INDEX($P$3:$P$202,MATCH(ROWS($AB$3:$AB183),$AA$3:$AA$202,0),1),"")</f>
        <v/>
      </c>
      <c r="AG183" s="123" t="str">
        <f>INDEX(Personeelslijst!$AA$3:$AA$202,MATCH(ROWS($AB$3:$AB183),$AA$3:$AA$202,0),1)</f>
        <v/>
      </c>
    </row>
    <row r="184" spans="1:33">
      <c r="A184" s="54">
        <f>Personeelslijst!A184</f>
        <v>182</v>
      </c>
      <c r="B184" s="109">
        <f>Personeelslijst!E184</f>
        <v>0</v>
      </c>
      <c r="C184" s="110">
        <f>Personeelslijst!C184</f>
        <v>0</v>
      </c>
      <c r="D184" s="104"/>
      <c r="E184" s="111"/>
      <c r="F184" s="112"/>
      <c r="G184" s="113"/>
      <c r="H184" s="113"/>
      <c r="I184" s="114"/>
      <c r="J184" s="114"/>
      <c r="K184" s="115"/>
      <c r="L184" s="115"/>
      <c r="M184" s="119" t="str">
        <f t="shared" si="20"/>
        <v/>
      </c>
      <c r="N184" s="117" t="str">
        <f t="shared" si="21"/>
        <v/>
      </c>
      <c r="O184" s="116" t="str">
        <f t="shared" si="22"/>
        <v/>
      </c>
      <c r="P184" s="117" t="str">
        <f t="shared" si="23"/>
        <v/>
      </c>
      <c r="Q184" s="116" t="str">
        <f>IFERROR(INDEX($AC$3:$AC$202,MATCH(ROWS($Q$3:Q184),$AB$3:$AB$202,0),1),"")</f>
        <v/>
      </c>
      <c r="R184" s="116" t="str">
        <f>IFERROR(INDEX($AE$3:$AE$202,MATCH(ROWS($R$3:R184),$AB$3:$AB$202,0),1),"")</f>
        <v/>
      </c>
      <c r="S184" s="118"/>
      <c r="T184" s="118"/>
      <c r="U184" s="118"/>
      <c r="V184" s="118"/>
      <c r="W184" s="118"/>
      <c r="X184" s="29"/>
      <c r="Y184" s="29"/>
      <c r="Z184" s="29"/>
      <c r="AA184" s="122">
        <f>IFERROR(RANK(J184,einddatumlijst,1)+COUNTIF($J$3:J184,J184)-1,ROW()-COUNTA($J$3:J184)-2+COUNTA($J$3:$J$202))</f>
        <v>182</v>
      </c>
      <c r="AB184" s="123">
        <f>INDEX($A$3:$A$202,MATCH(ROWS($AB$3:$AB184),$AA$3:$AA$202,0),1)</f>
        <v>182</v>
      </c>
      <c r="AC184" s="122" t="str">
        <f>IFERROR(IF(1650-(SUMIF($AG$3:$AG184,MID($AG$3:$AG$202,1,LEN($AG$3:$AG$202)-4)&amp;" (?)",$AF$3:$AF$202)-$AF184)&gt;=1650,$AF184,IF(1650-(SUMIF($AG$3:$AG184,MID($AG$3:$AG$202,1,LEN($AG$3:$AG$202)-4)&amp;" (?)",$AF$3:$AF$202)-$AF184)&gt;=0,IF($AF184&lt;1650-(SUMIF($AG$3:$AG184,MID($AG$3:$AG$202,1,LEN($AG$3:$AG$202)-4)&amp;" (?)",$AF$3:$AF$202)-$AF184),$AF184,1650-(SUMIF($AG$3:$AG184,MID($AG$3:$AG$202,1,LEN($AG$3:$AG$202)-4)&amp;" (?)",$AF$3:$AF$202)-$AF184)),0)),"")</f>
        <v/>
      </c>
      <c r="AD184" s="123">
        <f>SUM($AC$3:$AC184)</f>
        <v>0</v>
      </c>
      <c r="AE184" s="123" t="str">
        <f>IFERROR(IF(AD184&lt;((COUNTIFS(Personeelslijst!$C$3:$C$202,"*",Personeelslijst!$C$3:$C$202,"&lt;&gt;*(?)")+COUNTIF(Personeelslijst!$C$3:$C$202,"*(1)"))*1.5*220),AC184,IF(AC184-(AD184-((COUNTIFS(Personeelslijst!$C$3:$C$202,"*",Personeelslijst!$C$3:$C$202,"&lt;&gt;*(?)")+COUNTIF(Personeelslijst!$C$3:$C$202,"*(1)"))*1.5*220))&gt;0,AC184-(AD184-((COUNTIFS(Personeelslijst!$C$3:$C$202,"*",Personeelslijst!$C$3:$C$202,"&lt;&gt;*(?)")+COUNTIF(Personeelslijst!$C$3:$C$202,"*(1)"))*1.5*220)),0)),"")</f>
        <v/>
      </c>
      <c r="AF184" s="123" t="str">
        <f>IFERROR(INDEX($M$3:$M$202,MATCH(ROWS($AB$3:$AB184),$AA$3:$AA$202,0),1)+INDEX($P$3:$P$202,MATCH(ROWS($AB$3:$AB184),$AA$3:$AA$202,0),1),"")</f>
        <v/>
      </c>
      <c r="AG184" s="123" t="str">
        <f>INDEX(Personeelslijst!$AA$3:$AA$202,MATCH(ROWS($AB$3:$AB184),$AA$3:$AA$202,0),1)</f>
        <v/>
      </c>
    </row>
    <row r="185" spans="1:33">
      <c r="A185" s="54">
        <f>Personeelslijst!A185</f>
        <v>183</v>
      </c>
      <c r="B185" s="109">
        <f>Personeelslijst!E185</f>
        <v>0</v>
      </c>
      <c r="C185" s="110">
        <f>Personeelslijst!C185</f>
        <v>0</v>
      </c>
      <c r="D185" s="104"/>
      <c r="E185" s="111"/>
      <c r="F185" s="112"/>
      <c r="G185" s="113"/>
      <c r="H185" s="113"/>
      <c r="I185" s="114"/>
      <c r="J185" s="114"/>
      <c r="K185" s="115"/>
      <c r="L185" s="115"/>
      <c r="M185" s="119" t="str">
        <f t="shared" si="20"/>
        <v/>
      </c>
      <c r="N185" s="117" t="str">
        <f t="shared" si="21"/>
        <v/>
      </c>
      <c r="O185" s="116" t="str">
        <f t="shared" si="22"/>
        <v/>
      </c>
      <c r="P185" s="117" t="str">
        <f t="shared" si="23"/>
        <v/>
      </c>
      <c r="Q185" s="116" t="str">
        <f>IFERROR(INDEX($AC$3:$AC$202,MATCH(ROWS($Q$3:Q185),$AB$3:$AB$202,0),1),"")</f>
        <v/>
      </c>
      <c r="R185" s="116" t="str">
        <f>IFERROR(INDEX($AE$3:$AE$202,MATCH(ROWS($R$3:R185),$AB$3:$AB$202,0),1),"")</f>
        <v/>
      </c>
      <c r="S185" s="118"/>
      <c r="T185" s="118"/>
      <c r="U185" s="118"/>
      <c r="V185" s="118"/>
      <c r="W185" s="118"/>
      <c r="X185" s="29"/>
      <c r="Y185" s="29"/>
      <c r="Z185" s="29"/>
      <c r="AA185" s="122">
        <f>IFERROR(RANK(J185,einddatumlijst,1)+COUNTIF($J$3:J185,J185)-1,ROW()-COUNTA($J$3:J185)-2+COUNTA($J$3:$J$202))</f>
        <v>183</v>
      </c>
      <c r="AB185" s="123">
        <f>INDEX($A$3:$A$202,MATCH(ROWS($AB$3:$AB185),$AA$3:$AA$202,0),1)</f>
        <v>183</v>
      </c>
      <c r="AC185" s="122" t="str">
        <f>IFERROR(IF(1650-(SUMIF($AG$3:$AG185,MID($AG$3:$AG$202,1,LEN($AG$3:$AG$202)-4)&amp;" (?)",$AF$3:$AF$202)-$AF185)&gt;=1650,$AF185,IF(1650-(SUMIF($AG$3:$AG185,MID($AG$3:$AG$202,1,LEN($AG$3:$AG$202)-4)&amp;" (?)",$AF$3:$AF$202)-$AF185)&gt;=0,IF($AF185&lt;1650-(SUMIF($AG$3:$AG185,MID($AG$3:$AG$202,1,LEN($AG$3:$AG$202)-4)&amp;" (?)",$AF$3:$AF$202)-$AF185),$AF185,1650-(SUMIF($AG$3:$AG185,MID($AG$3:$AG$202,1,LEN($AG$3:$AG$202)-4)&amp;" (?)",$AF$3:$AF$202)-$AF185)),0)),"")</f>
        <v/>
      </c>
      <c r="AD185" s="123">
        <f>SUM($AC$3:$AC185)</f>
        <v>0</v>
      </c>
      <c r="AE185" s="123" t="str">
        <f>IFERROR(IF(AD185&lt;((COUNTIFS(Personeelslijst!$C$3:$C$202,"*",Personeelslijst!$C$3:$C$202,"&lt;&gt;*(?)")+COUNTIF(Personeelslijst!$C$3:$C$202,"*(1)"))*1.5*220),AC185,IF(AC185-(AD185-((COUNTIFS(Personeelslijst!$C$3:$C$202,"*",Personeelslijst!$C$3:$C$202,"&lt;&gt;*(?)")+COUNTIF(Personeelslijst!$C$3:$C$202,"*(1)"))*1.5*220))&gt;0,AC185-(AD185-((COUNTIFS(Personeelslijst!$C$3:$C$202,"*",Personeelslijst!$C$3:$C$202,"&lt;&gt;*(?)")+COUNTIF(Personeelslijst!$C$3:$C$202,"*(1)"))*1.5*220)),0)),"")</f>
        <v/>
      </c>
      <c r="AF185" s="123" t="str">
        <f>IFERROR(INDEX($M$3:$M$202,MATCH(ROWS($AB$3:$AB185),$AA$3:$AA$202,0),1)+INDEX($P$3:$P$202,MATCH(ROWS($AB$3:$AB185),$AA$3:$AA$202,0),1),"")</f>
        <v/>
      </c>
      <c r="AG185" s="123" t="str">
        <f>INDEX(Personeelslijst!$AA$3:$AA$202,MATCH(ROWS($AB$3:$AB185),$AA$3:$AA$202,0),1)</f>
        <v/>
      </c>
    </row>
    <row r="186" spans="1:33">
      <c r="A186" s="54">
        <f>Personeelslijst!A186</f>
        <v>184</v>
      </c>
      <c r="B186" s="109">
        <f>Personeelslijst!E186</f>
        <v>0</v>
      </c>
      <c r="C186" s="110">
        <f>Personeelslijst!C186</f>
        <v>0</v>
      </c>
      <c r="D186" s="104"/>
      <c r="E186" s="111"/>
      <c r="F186" s="112"/>
      <c r="G186" s="113"/>
      <c r="H186" s="113"/>
      <c r="I186" s="114"/>
      <c r="J186" s="114"/>
      <c r="K186" s="115"/>
      <c r="L186" s="115"/>
      <c r="M186" s="119" t="str">
        <f t="shared" si="20"/>
        <v/>
      </c>
      <c r="N186" s="117" t="str">
        <f t="shared" si="21"/>
        <v/>
      </c>
      <c r="O186" s="116" t="str">
        <f t="shared" si="22"/>
        <v/>
      </c>
      <c r="P186" s="117" t="str">
        <f t="shared" si="23"/>
        <v/>
      </c>
      <c r="Q186" s="116" t="str">
        <f>IFERROR(INDEX($AC$3:$AC$202,MATCH(ROWS($Q$3:Q186),$AB$3:$AB$202,0),1),"")</f>
        <v/>
      </c>
      <c r="R186" s="116" t="str">
        <f>IFERROR(INDEX($AE$3:$AE$202,MATCH(ROWS($R$3:R186),$AB$3:$AB$202,0),1),"")</f>
        <v/>
      </c>
      <c r="S186" s="118"/>
      <c r="T186" s="118"/>
      <c r="U186" s="118"/>
      <c r="V186" s="118"/>
      <c r="W186" s="118"/>
      <c r="X186" s="29"/>
      <c r="Y186" s="29"/>
      <c r="Z186" s="29"/>
      <c r="AA186" s="122">
        <f>IFERROR(RANK(J186,einddatumlijst,1)+COUNTIF($J$3:J186,J186)-1,ROW()-COUNTA($J$3:J186)-2+COUNTA($J$3:$J$202))</f>
        <v>184</v>
      </c>
      <c r="AB186" s="123">
        <f>INDEX($A$3:$A$202,MATCH(ROWS($AB$3:$AB186),$AA$3:$AA$202,0),1)</f>
        <v>184</v>
      </c>
      <c r="AC186" s="122" t="str">
        <f>IFERROR(IF(1650-(SUMIF($AG$3:$AG186,MID($AG$3:$AG$202,1,LEN($AG$3:$AG$202)-4)&amp;" (?)",$AF$3:$AF$202)-$AF186)&gt;=1650,$AF186,IF(1650-(SUMIF($AG$3:$AG186,MID($AG$3:$AG$202,1,LEN($AG$3:$AG$202)-4)&amp;" (?)",$AF$3:$AF$202)-$AF186)&gt;=0,IF($AF186&lt;1650-(SUMIF($AG$3:$AG186,MID($AG$3:$AG$202,1,LEN($AG$3:$AG$202)-4)&amp;" (?)",$AF$3:$AF$202)-$AF186),$AF186,1650-(SUMIF($AG$3:$AG186,MID($AG$3:$AG$202,1,LEN($AG$3:$AG$202)-4)&amp;" (?)",$AF$3:$AF$202)-$AF186)),0)),"")</f>
        <v/>
      </c>
      <c r="AD186" s="123">
        <f>SUM($AC$3:$AC186)</f>
        <v>0</v>
      </c>
      <c r="AE186" s="123" t="str">
        <f>IFERROR(IF(AD186&lt;((COUNTIFS(Personeelslijst!$C$3:$C$202,"*",Personeelslijst!$C$3:$C$202,"&lt;&gt;*(?)")+COUNTIF(Personeelslijst!$C$3:$C$202,"*(1)"))*1.5*220),AC186,IF(AC186-(AD186-((COUNTIFS(Personeelslijst!$C$3:$C$202,"*",Personeelslijst!$C$3:$C$202,"&lt;&gt;*(?)")+COUNTIF(Personeelslijst!$C$3:$C$202,"*(1)"))*1.5*220))&gt;0,AC186-(AD186-((COUNTIFS(Personeelslijst!$C$3:$C$202,"*",Personeelslijst!$C$3:$C$202,"&lt;&gt;*(?)")+COUNTIF(Personeelslijst!$C$3:$C$202,"*(1)"))*1.5*220)),0)),"")</f>
        <v/>
      </c>
      <c r="AF186" s="123" t="str">
        <f>IFERROR(INDEX($M$3:$M$202,MATCH(ROWS($AB$3:$AB186),$AA$3:$AA$202,0),1)+INDEX($P$3:$P$202,MATCH(ROWS($AB$3:$AB186),$AA$3:$AA$202,0),1),"")</f>
        <v/>
      </c>
      <c r="AG186" s="123" t="str">
        <f>INDEX(Personeelslijst!$AA$3:$AA$202,MATCH(ROWS($AB$3:$AB186),$AA$3:$AA$202,0),1)</f>
        <v/>
      </c>
    </row>
    <row r="187" spans="1:33">
      <c r="A187" s="54">
        <f>Personeelslijst!A187</f>
        <v>185</v>
      </c>
      <c r="B187" s="109">
        <f>Personeelslijst!E187</f>
        <v>0</v>
      </c>
      <c r="C187" s="110">
        <f>Personeelslijst!C187</f>
        <v>0</v>
      </c>
      <c r="D187" s="104"/>
      <c r="E187" s="111"/>
      <c r="F187" s="112"/>
      <c r="G187" s="113"/>
      <c r="H187" s="113"/>
      <c r="I187" s="114"/>
      <c r="J187" s="114"/>
      <c r="K187" s="115"/>
      <c r="L187" s="115"/>
      <c r="M187" s="119" t="str">
        <f t="shared" si="20"/>
        <v/>
      </c>
      <c r="N187" s="117" t="str">
        <f t="shared" si="21"/>
        <v/>
      </c>
      <c r="O187" s="116" t="str">
        <f t="shared" si="22"/>
        <v/>
      </c>
      <c r="P187" s="117" t="str">
        <f t="shared" si="23"/>
        <v/>
      </c>
      <c r="Q187" s="116" t="str">
        <f>IFERROR(INDEX($AC$3:$AC$202,MATCH(ROWS($Q$3:Q187),$AB$3:$AB$202,0),1),"")</f>
        <v/>
      </c>
      <c r="R187" s="116" t="str">
        <f>IFERROR(INDEX($AE$3:$AE$202,MATCH(ROWS($R$3:R187),$AB$3:$AB$202,0),1),"")</f>
        <v/>
      </c>
      <c r="S187" s="118"/>
      <c r="T187" s="118"/>
      <c r="U187" s="118"/>
      <c r="V187" s="118"/>
      <c r="W187" s="118"/>
      <c r="X187" s="29"/>
      <c r="Y187" s="29"/>
      <c r="Z187" s="29"/>
      <c r="AA187" s="122">
        <f>IFERROR(RANK(J187,einddatumlijst,1)+COUNTIF($J$3:J187,J187)-1,ROW()-COUNTA($J$3:J187)-2+COUNTA($J$3:$J$202))</f>
        <v>185</v>
      </c>
      <c r="AB187" s="123">
        <f>INDEX($A$3:$A$202,MATCH(ROWS($AB$3:$AB187),$AA$3:$AA$202,0),1)</f>
        <v>185</v>
      </c>
      <c r="AC187" s="122" t="str">
        <f>IFERROR(IF(1650-(SUMIF($AG$3:$AG187,MID($AG$3:$AG$202,1,LEN($AG$3:$AG$202)-4)&amp;" (?)",$AF$3:$AF$202)-$AF187)&gt;=1650,$AF187,IF(1650-(SUMIF($AG$3:$AG187,MID($AG$3:$AG$202,1,LEN($AG$3:$AG$202)-4)&amp;" (?)",$AF$3:$AF$202)-$AF187)&gt;=0,IF($AF187&lt;1650-(SUMIF($AG$3:$AG187,MID($AG$3:$AG$202,1,LEN($AG$3:$AG$202)-4)&amp;" (?)",$AF$3:$AF$202)-$AF187),$AF187,1650-(SUMIF($AG$3:$AG187,MID($AG$3:$AG$202,1,LEN($AG$3:$AG$202)-4)&amp;" (?)",$AF$3:$AF$202)-$AF187)),0)),"")</f>
        <v/>
      </c>
      <c r="AD187" s="123">
        <f>SUM($AC$3:$AC187)</f>
        <v>0</v>
      </c>
      <c r="AE187" s="123" t="str">
        <f>IFERROR(IF(AD187&lt;((COUNTIFS(Personeelslijst!$C$3:$C$202,"*",Personeelslijst!$C$3:$C$202,"&lt;&gt;*(?)")+COUNTIF(Personeelslijst!$C$3:$C$202,"*(1)"))*1.5*220),AC187,IF(AC187-(AD187-((COUNTIFS(Personeelslijst!$C$3:$C$202,"*",Personeelslijst!$C$3:$C$202,"&lt;&gt;*(?)")+COUNTIF(Personeelslijst!$C$3:$C$202,"*(1)"))*1.5*220))&gt;0,AC187-(AD187-((COUNTIFS(Personeelslijst!$C$3:$C$202,"*",Personeelslijst!$C$3:$C$202,"&lt;&gt;*(?)")+COUNTIF(Personeelslijst!$C$3:$C$202,"*(1)"))*1.5*220)),0)),"")</f>
        <v/>
      </c>
      <c r="AF187" s="123" t="str">
        <f>IFERROR(INDEX($M$3:$M$202,MATCH(ROWS($AB$3:$AB187),$AA$3:$AA$202,0),1)+INDEX($P$3:$P$202,MATCH(ROWS($AB$3:$AB187),$AA$3:$AA$202,0),1),"")</f>
        <v/>
      </c>
      <c r="AG187" s="123" t="str">
        <f>INDEX(Personeelslijst!$AA$3:$AA$202,MATCH(ROWS($AB$3:$AB187),$AA$3:$AA$202,0),1)</f>
        <v/>
      </c>
    </row>
    <row r="188" spans="1:33">
      <c r="A188" s="54">
        <f>Personeelslijst!A188</f>
        <v>186</v>
      </c>
      <c r="B188" s="109">
        <f>Personeelslijst!E188</f>
        <v>0</v>
      </c>
      <c r="C188" s="110">
        <f>Personeelslijst!C188</f>
        <v>0</v>
      </c>
      <c r="D188" s="104"/>
      <c r="E188" s="111"/>
      <c r="F188" s="112"/>
      <c r="G188" s="113"/>
      <c r="H188" s="113"/>
      <c r="I188" s="114"/>
      <c r="J188" s="114"/>
      <c r="K188" s="115"/>
      <c r="L188" s="115"/>
      <c r="M188" s="119" t="str">
        <f t="shared" si="20"/>
        <v/>
      </c>
      <c r="N188" s="117" t="str">
        <f t="shared" si="21"/>
        <v/>
      </c>
      <c r="O188" s="116" t="str">
        <f t="shared" si="22"/>
        <v/>
      </c>
      <c r="P188" s="117" t="str">
        <f t="shared" si="23"/>
        <v/>
      </c>
      <c r="Q188" s="116" t="str">
        <f>IFERROR(INDEX($AC$3:$AC$202,MATCH(ROWS($Q$3:Q188),$AB$3:$AB$202,0),1),"")</f>
        <v/>
      </c>
      <c r="R188" s="116" t="str">
        <f>IFERROR(INDEX($AE$3:$AE$202,MATCH(ROWS($R$3:R188),$AB$3:$AB$202,0),1),"")</f>
        <v/>
      </c>
      <c r="S188" s="118"/>
      <c r="T188" s="118"/>
      <c r="U188" s="118"/>
      <c r="V188" s="118"/>
      <c r="W188" s="118"/>
      <c r="X188" s="29"/>
      <c r="Y188" s="29"/>
      <c r="Z188" s="29"/>
      <c r="AA188" s="122">
        <f>IFERROR(RANK(J188,einddatumlijst,1)+COUNTIF($J$3:J188,J188)-1,ROW()-COUNTA($J$3:J188)-2+COUNTA($J$3:$J$202))</f>
        <v>186</v>
      </c>
      <c r="AB188" s="123">
        <f>INDEX($A$3:$A$202,MATCH(ROWS($AB$3:$AB188),$AA$3:$AA$202,0),1)</f>
        <v>186</v>
      </c>
      <c r="AC188" s="122" t="str">
        <f>IFERROR(IF(1650-(SUMIF($AG$3:$AG188,MID($AG$3:$AG$202,1,LEN($AG$3:$AG$202)-4)&amp;" (?)",$AF$3:$AF$202)-$AF188)&gt;=1650,$AF188,IF(1650-(SUMIF($AG$3:$AG188,MID($AG$3:$AG$202,1,LEN($AG$3:$AG$202)-4)&amp;" (?)",$AF$3:$AF$202)-$AF188)&gt;=0,IF($AF188&lt;1650-(SUMIF($AG$3:$AG188,MID($AG$3:$AG$202,1,LEN($AG$3:$AG$202)-4)&amp;" (?)",$AF$3:$AF$202)-$AF188),$AF188,1650-(SUMIF($AG$3:$AG188,MID($AG$3:$AG$202,1,LEN($AG$3:$AG$202)-4)&amp;" (?)",$AF$3:$AF$202)-$AF188)),0)),"")</f>
        <v/>
      </c>
      <c r="AD188" s="123">
        <f>SUM($AC$3:$AC188)</f>
        <v>0</v>
      </c>
      <c r="AE188" s="123" t="str">
        <f>IFERROR(IF(AD188&lt;((COUNTIFS(Personeelslijst!$C$3:$C$202,"*",Personeelslijst!$C$3:$C$202,"&lt;&gt;*(?)")+COUNTIF(Personeelslijst!$C$3:$C$202,"*(1)"))*1.5*220),AC188,IF(AC188-(AD188-((COUNTIFS(Personeelslijst!$C$3:$C$202,"*",Personeelslijst!$C$3:$C$202,"&lt;&gt;*(?)")+COUNTIF(Personeelslijst!$C$3:$C$202,"*(1)"))*1.5*220))&gt;0,AC188-(AD188-((COUNTIFS(Personeelslijst!$C$3:$C$202,"*",Personeelslijst!$C$3:$C$202,"&lt;&gt;*(?)")+COUNTIF(Personeelslijst!$C$3:$C$202,"*(1)"))*1.5*220)),0)),"")</f>
        <v/>
      </c>
      <c r="AF188" s="123" t="str">
        <f>IFERROR(INDEX($M$3:$M$202,MATCH(ROWS($AB$3:$AB188),$AA$3:$AA$202,0),1)+INDEX($P$3:$P$202,MATCH(ROWS($AB$3:$AB188),$AA$3:$AA$202,0),1),"")</f>
        <v/>
      </c>
      <c r="AG188" s="123" t="str">
        <f>INDEX(Personeelslijst!$AA$3:$AA$202,MATCH(ROWS($AB$3:$AB188),$AA$3:$AA$202,0),1)</f>
        <v/>
      </c>
    </row>
    <row r="189" spans="1:33">
      <c r="A189" s="54">
        <f>Personeelslijst!A189</f>
        <v>187</v>
      </c>
      <c r="B189" s="109">
        <f>Personeelslijst!E189</f>
        <v>0</v>
      </c>
      <c r="C189" s="110">
        <f>Personeelslijst!C189</f>
        <v>0</v>
      </c>
      <c r="D189" s="104"/>
      <c r="E189" s="111"/>
      <c r="F189" s="112"/>
      <c r="G189" s="113"/>
      <c r="H189" s="113"/>
      <c r="I189" s="114"/>
      <c r="J189" s="114"/>
      <c r="K189" s="115"/>
      <c r="L189" s="115"/>
      <c r="M189" s="119" t="str">
        <f t="shared" si="20"/>
        <v/>
      </c>
      <c r="N189" s="117" t="str">
        <f t="shared" si="21"/>
        <v/>
      </c>
      <c r="O189" s="116" t="str">
        <f t="shared" si="22"/>
        <v/>
      </c>
      <c r="P189" s="117" t="str">
        <f t="shared" si="23"/>
        <v/>
      </c>
      <c r="Q189" s="116" t="str">
        <f>IFERROR(INDEX($AC$3:$AC$202,MATCH(ROWS($Q$3:Q189),$AB$3:$AB$202,0),1),"")</f>
        <v/>
      </c>
      <c r="R189" s="116" t="str">
        <f>IFERROR(INDEX($AE$3:$AE$202,MATCH(ROWS($R$3:R189),$AB$3:$AB$202,0),1),"")</f>
        <v/>
      </c>
      <c r="S189" s="118"/>
      <c r="T189" s="118"/>
      <c r="U189" s="118"/>
      <c r="V189" s="118"/>
      <c r="W189" s="118"/>
      <c r="X189" s="29"/>
      <c r="Y189" s="29"/>
      <c r="Z189" s="29"/>
      <c r="AA189" s="122">
        <f>IFERROR(RANK(J189,einddatumlijst,1)+COUNTIF($J$3:J189,J189)-1,ROW()-COUNTA($J$3:J189)-2+COUNTA($J$3:$J$202))</f>
        <v>187</v>
      </c>
      <c r="AB189" s="123">
        <f>INDEX($A$3:$A$202,MATCH(ROWS($AB$3:$AB189),$AA$3:$AA$202,0),1)</f>
        <v>187</v>
      </c>
      <c r="AC189" s="122" t="str">
        <f>IFERROR(IF(1650-(SUMIF($AG$3:$AG189,MID($AG$3:$AG$202,1,LEN($AG$3:$AG$202)-4)&amp;" (?)",$AF$3:$AF$202)-$AF189)&gt;=1650,$AF189,IF(1650-(SUMIF($AG$3:$AG189,MID($AG$3:$AG$202,1,LEN($AG$3:$AG$202)-4)&amp;" (?)",$AF$3:$AF$202)-$AF189)&gt;=0,IF($AF189&lt;1650-(SUMIF($AG$3:$AG189,MID($AG$3:$AG$202,1,LEN($AG$3:$AG$202)-4)&amp;" (?)",$AF$3:$AF$202)-$AF189),$AF189,1650-(SUMIF($AG$3:$AG189,MID($AG$3:$AG$202,1,LEN($AG$3:$AG$202)-4)&amp;" (?)",$AF$3:$AF$202)-$AF189)),0)),"")</f>
        <v/>
      </c>
      <c r="AD189" s="123">
        <f>SUM($AC$3:$AC189)</f>
        <v>0</v>
      </c>
      <c r="AE189" s="123" t="str">
        <f>IFERROR(IF(AD189&lt;((COUNTIFS(Personeelslijst!$C$3:$C$202,"*",Personeelslijst!$C$3:$C$202,"&lt;&gt;*(?)")+COUNTIF(Personeelslijst!$C$3:$C$202,"*(1)"))*1.5*220),AC189,IF(AC189-(AD189-((COUNTIFS(Personeelslijst!$C$3:$C$202,"*",Personeelslijst!$C$3:$C$202,"&lt;&gt;*(?)")+COUNTIF(Personeelslijst!$C$3:$C$202,"*(1)"))*1.5*220))&gt;0,AC189-(AD189-((COUNTIFS(Personeelslijst!$C$3:$C$202,"*",Personeelslijst!$C$3:$C$202,"&lt;&gt;*(?)")+COUNTIF(Personeelslijst!$C$3:$C$202,"*(1)"))*1.5*220)),0)),"")</f>
        <v/>
      </c>
      <c r="AF189" s="123" t="str">
        <f>IFERROR(INDEX($M$3:$M$202,MATCH(ROWS($AB$3:$AB189),$AA$3:$AA$202,0),1)+INDEX($P$3:$P$202,MATCH(ROWS($AB$3:$AB189),$AA$3:$AA$202,0),1),"")</f>
        <v/>
      </c>
      <c r="AG189" s="123" t="str">
        <f>INDEX(Personeelslijst!$AA$3:$AA$202,MATCH(ROWS($AB$3:$AB189),$AA$3:$AA$202,0),1)</f>
        <v/>
      </c>
    </row>
    <row r="190" spans="1:33">
      <c r="A190" s="54">
        <f>Personeelslijst!A190</f>
        <v>188</v>
      </c>
      <c r="B190" s="109">
        <f>Personeelslijst!E190</f>
        <v>0</v>
      </c>
      <c r="C190" s="110">
        <f>Personeelslijst!C190</f>
        <v>0</v>
      </c>
      <c r="D190" s="104"/>
      <c r="E190" s="111"/>
      <c r="F190" s="112"/>
      <c r="G190" s="113"/>
      <c r="H190" s="113"/>
      <c r="I190" s="114"/>
      <c r="J190" s="114"/>
      <c r="K190" s="115"/>
      <c r="L190" s="115"/>
      <c r="M190" s="119" t="str">
        <f t="shared" si="20"/>
        <v/>
      </c>
      <c r="N190" s="117" t="str">
        <f t="shared" si="21"/>
        <v/>
      </c>
      <c r="O190" s="116" t="str">
        <f t="shared" si="22"/>
        <v/>
      </c>
      <c r="P190" s="117" t="str">
        <f t="shared" si="23"/>
        <v/>
      </c>
      <c r="Q190" s="116" t="str">
        <f>IFERROR(INDEX($AC$3:$AC$202,MATCH(ROWS($Q$3:Q190),$AB$3:$AB$202,0),1),"")</f>
        <v/>
      </c>
      <c r="R190" s="116" t="str">
        <f>IFERROR(INDEX($AE$3:$AE$202,MATCH(ROWS($R$3:R190),$AB$3:$AB$202,0),1),"")</f>
        <v/>
      </c>
      <c r="S190" s="118"/>
      <c r="T190" s="118"/>
      <c r="U190" s="118"/>
      <c r="V190" s="118"/>
      <c r="W190" s="118"/>
      <c r="X190" s="29"/>
      <c r="Y190" s="29"/>
      <c r="Z190" s="29"/>
      <c r="AA190" s="122">
        <f>IFERROR(RANK(J190,einddatumlijst,1)+COUNTIF($J$3:J190,J190)-1,ROW()-COUNTA($J$3:J190)-2+COUNTA($J$3:$J$202))</f>
        <v>188</v>
      </c>
      <c r="AB190" s="123">
        <f>INDEX($A$3:$A$202,MATCH(ROWS($AB$3:$AB190),$AA$3:$AA$202,0),1)</f>
        <v>188</v>
      </c>
      <c r="AC190" s="122" t="str">
        <f>IFERROR(IF(1650-(SUMIF($AG$3:$AG190,MID($AG$3:$AG$202,1,LEN($AG$3:$AG$202)-4)&amp;" (?)",$AF$3:$AF$202)-$AF190)&gt;=1650,$AF190,IF(1650-(SUMIF($AG$3:$AG190,MID($AG$3:$AG$202,1,LEN($AG$3:$AG$202)-4)&amp;" (?)",$AF$3:$AF$202)-$AF190)&gt;=0,IF($AF190&lt;1650-(SUMIF($AG$3:$AG190,MID($AG$3:$AG$202,1,LEN($AG$3:$AG$202)-4)&amp;" (?)",$AF$3:$AF$202)-$AF190),$AF190,1650-(SUMIF($AG$3:$AG190,MID($AG$3:$AG$202,1,LEN($AG$3:$AG$202)-4)&amp;" (?)",$AF$3:$AF$202)-$AF190)),0)),"")</f>
        <v/>
      </c>
      <c r="AD190" s="123">
        <f>SUM($AC$3:$AC190)</f>
        <v>0</v>
      </c>
      <c r="AE190" s="123" t="str">
        <f>IFERROR(IF(AD190&lt;((COUNTIFS(Personeelslijst!$C$3:$C$202,"*",Personeelslijst!$C$3:$C$202,"&lt;&gt;*(?)")+COUNTIF(Personeelslijst!$C$3:$C$202,"*(1)"))*1.5*220),AC190,IF(AC190-(AD190-((COUNTIFS(Personeelslijst!$C$3:$C$202,"*",Personeelslijst!$C$3:$C$202,"&lt;&gt;*(?)")+COUNTIF(Personeelslijst!$C$3:$C$202,"*(1)"))*1.5*220))&gt;0,AC190-(AD190-((COUNTIFS(Personeelslijst!$C$3:$C$202,"*",Personeelslijst!$C$3:$C$202,"&lt;&gt;*(?)")+COUNTIF(Personeelslijst!$C$3:$C$202,"*(1)"))*1.5*220)),0)),"")</f>
        <v/>
      </c>
      <c r="AF190" s="123" t="str">
        <f>IFERROR(INDEX($M$3:$M$202,MATCH(ROWS($AB$3:$AB190),$AA$3:$AA$202,0),1)+INDEX($P$3:$P$202,MATCH(ROWS($AB$3:$AB190),$AA$3:$AA$202,0),1),"")</f>
        <v/>
      </c>
      <c r="AG190" s="123" t="str">
        <f>INDEX(Personeelslijst!$AA$3:$AA$202,MATCH(ROWS($AB$3:$AB190),$AA$3:$AA$202,0),1)</f>
        <v/>
      </c>
    </row>
    <row r="191" spans="1:33">
      <c r="A191" s="54">
        <f>Personeelslijst!A191</f>
        <v>189</v>
      </c>
      <c r="B191" s="109">
        <f>Personeelslijst!E191</f>
        <v>0</v>
      </c>
      <c r="C191" s="110">
        <f>Personeelslijst!C191</f>
        <v>0</v>
      </c>
      <c r="D191" s="104"/>
      <c r="E191" s="111"/>
      <c r="F191" s="112"/>
      <c r="G191" s="113"/>
      <c r="H191" s="113"/>
      <c r="I191" s="114"/>
      <c r="J191" s="114"/>
      <c r="K191" s="115"/>
      <c r="L191" s="115"/>
      <c r="M191" s="119" t="str">
        <f t="shared" si="20"/>
        <v/>
      </c>
      <c r="N191" s="117" t="str">
        <f t="shared" si="21"/>
        <v/>
      </c>
      <c r="O191" s="116" t="str">
        <f t="shared" si="22"/>
        <v/>
      </c>
      <c r="P191" s="117" t="str">
        <f t="shared" si="23"/>
        <v/>
      </c>
      <c r="Q191" s="116" t="str">
        <f>IFERROR(INDEX($AC$3:$AC$202,MATCH(ROWS($Q$3:Q191),$AB$3:$AB$202,0),1),"")</f>
        <v/>
      </c>
      <c r="R191" s="116" t="str">
        <f>IFERROR(INDEX($AE$3:$AE$202,MATCH(ROWS($R$3:R191),$AB$3:$AB$202,0),1),"")</f>
        <v/>
      </c>
      <c r="S191" s="118"/>
      <c r="T191" s="118"/>
      <c r="U191" s="118"/>
      <c r="V191" s="118"/>
      <c r="W191" s="118"/>
      <c r="X191" s="29"/>
      <c r="Y191" s="29"/>
      <c r="Z191" s="29"/>
      <c r="AA191" s="122">
        <f>IFERROR(RANK(J191,einddatumlijst,1)+COUNTIF($J$3:J191,J191)-1,ROW()-COUNTA($J$3:J191)-2+COUNTA($J$3:$J$202))</f>
        <v>189</v>
      </c>
      <c r="AB191" s="123">
        <f>INDEX($A$3:$A$202,MATCH(ROWS($AB$3:$AB191),$AA$3:$AA$202,0),1)</f>
        <v>189</v>
      </c>
      <c r="AC191" s="122" t="str">
        <f>IFERROR(IF(1650-(SUMIF($AG$3:$AG191,MID($AG$3:$AG$202,1,LEN($AG$3:$AG$202)-4)&amp;" (?)",$AF$3:$AF$202)-$AF191)&gt;=1650,$AF191,IF(1650-(SUMIF($AG$3:$AG191,MID($AG$3:$AG$202,1,LEN($AG$3:$AG$202)-4)&amp;" (?)",$AF$3:$AF$202)-$AF191)&gt;=0,IF($AF191&lt;1650-(SUMIF($AG$3:$AG191,MID($AG$3:$AG$202,1,LEN($AG$3:$AG$202)-4)&amp;" (?)",$AF$3:$AF$202)-$AF191),$AF191,1650-(SUMIF($AG$3:$AG191,MID($AG$3:$AG$202,1,LEN($AG$3:$AG$202)-4)&amp;" (?)",$AF$3:$AF$202)-$AF191)),0)),"")</f>
        <v/>
      </c>
      <c r="AD191" s="123">
        <f>SUM($AC$3:$AC191)</f>
        <v>0</v>
      </c>
      <c r="AE191" s="123" t="str">
        <f>IFERROR(IF(AD191&lt;((COUNTIFS(Personeelslijst!$C$3:$C$202,"*",Personeelslijst!$C$3:$C$202,"&lt;&gt;*(?)")+COUNTIF(Personeelslijst!$C$3:$C$202,"*(1)"))*1.5*220),AC191,IF(AC191-(AD191-((COUNTIFS(Personeelslijst!$C$3:$C$202,"*",Personeelslijst!$C$3:$C$202,"&lt;&gt;*(?)")+COUNTIF(Personeelslijst!$C$3:$C$202,"*(1)"))*1.5*220))&gt;0,AC191-(AD191-((COUNTIFS(Personeelslijst!$C$3:$C$202,"*",Personeelslijst!$C$3:$C$202,"&lt;&gt;*(?)")+COUNTIF(Personeelslijst!$C$3:$C$202,"*(1)"))*1.5*220)),0)),"")</f>
        <v/>
      </c>
      <c r="AF191" s="123" t="str">
        <f>IFERROR(INDEX($M$3:$M$202,MATCH(ROWS($AB$3:$AB191),$AA$3:$AA$202,0),1)+INDEX($P$3:$P$202,MATCH(ROWS($AB$3:$AB191),$AA$3:$AA$202,0),1),"")</f>
        <v/>
      </c>
      <c r="AG191" s="123" t="str">
        <f>INDEX(Personeelslijst!$AA$3:$AA$202,MATCH(ROWS($AB$3:$AB191),$AA$3:$AA$202,0),1)</f>
        <v/>
      </c>
    </row>
    <row r="192" spans="1:33">
      <c r="A192" s="54">
        <f>Personeelslijst!A192</f>
        <v>190</v>
      </c>
      <c r="B192" s="109">
        <f>Personeelslijst!E192</f>
        <v>0</v>
      </c>
      <c r="C192" s="110">
        <f>Personeelslijst!C192</f>
        <v>0</v>
      </c>
      <c r="D192" s="104"/>
      <c r="E192" s="111"/>
      <c r="F192" s="112"/>
      <c r="G192" s="113"/>
      <c r="H192" s="113"/>
      <c r="I192" s="114"/>
      <c r="J192" s="114"/>
      <c r="K192" s="115"/>
      <c r="L192" s="115"/>
      <c r="M192" s="119" t="str">
        <f t="shared" si="20"/>
        <v/>
      </c>
      <c r="N192" s="117" t="str">
        <f t="shared" si="21"/>
        <v/>
      </c>
      <c r="O192" s="116" t="str">
        <f t="shared" si="22"/>
        <v/>
      </c>
      <c r="P192" s="117" t="str">
        <f t="shared" si="23"/>
        <v/>
      </c>
      <c r="Q192" s="116" t="str">
        <f>IFERROR(INDEX($AC$3:$AC$202,MATCH(ROWS($Q$3:Q192),$AB$3:$AB$202,0),1),"")</f>
        <v/>
      </c>
      <c r="R192" s="116" t="str">
        <f>IFERROR(INDEX($AE$3:$AE$202,MATCH(ROWS($R$3:R192),$AB$3:$AB$202,0),1),"")</f>
        <v/>
      </c>
      <c r="S192" s="118"/>
      <c r="T192" s="118"/>
      <c r="U192" s="118"/>
      <c r="V192" s="118"/>
      <c r="W192" s="118"/>
      <c r="X192" s="29"/>
      <c r="Y192" s="29"/>
      <c r="Z192" s="29"/>
      <c r="AA192" s="122">
        <f>IFERROR(RANK(J192,einddatumlijst,1)+COUNTIF($J$3:J192,J192)-1,ROW()-COUNTA($J$3:J192)-2+COUNTA($J$3:$J$202))</f>
        <v>190</v>
      </c>
      <c r="AB192" s="123">
        <f>INDEX($A$3:$A$202,MATCH(ROWS($AB$3:$AB192),$AA$3:$AA$202,0),1)</f>
        <v>190</v>
      </c>
      <c r="AC192" s="122" t="str">
        <f>IFERROR(IF(1650-(SUMIF($AG$3:$AG192,MID($AG$3:$AG$202,1,LEN($AG$3:$AG$202)-4)&amp;" (?)",$AF$3:$AF$202)-$AF192)&gt;=1650,$AF192,IF(1650-(SUMIF($AG$3:$AG192,MID($AG$3:$AG$202,1,LEN($AG$3:$AG$202)-4)&amp;" (?)",$AF$3:$AF$202)-$AF192)&gt;=0,IF($AF192&lt;1650-(SUMIF($AG$3:$AG192,MID($AG$3:$AG$202,1,LEN($AG$3:$AG$202)-4)&amp;" (?)",$AF$3:$AF$202)-$AF192),$AF192,1650-(SUMIF($AG$3:$AG192,MID($AG$3:$AG$202,1,LEN($AG$3:$AG$202)-4)&amp;" (?)",$AF$3:$AF$202)-$AF192)),0)),"")</f>
        <v/>
      </c>
      <c r="AD192" s="123">
        <f>SUM($AC$3:$AC192)</f>
        <v>0</v>
      </c>
      <c r="AE192" s="123" t="str">
        <f>IFERROR(IF(AD192&lt;((COUNTIFS(Personeelslijst!$C$3:$C$202,"*",Personeelslijst!$C$3:$C$202,"&lt;&gt;*(?)")+COUNTIF(Personeelslijst!$C$3:$C$202,"*(1)"))*1.5*220),AC192,IF(AC192-(AD192-((COUNTIFS(Personeelslijst!$C$3:$C$202,"*",Personeelslijst!$C$3:$C$202,"&lt;&gt;*(?)")+COUNTIF(Personeelslijst!$C$3:$C$202,"*(1)"))*1.5*220))&gt;0,AC192-(AD192-((COUNTIFS(Personeelslijst!$C$3:$C$202,"*",Personeelslijst!$C$3:$C$202,"&lt;&gt;*(?)")+COUNTIF(Personeelslijst!$C$3:$C$202,"*(1)"))*1.5*220)),0)),"")</f>
        <v/>
      </c>
      <c r="AF192" s="123" t="str">
        <f>IFERROR(INDEX($M$3:$M$202,MATCH(ROWS($AB$3:$AB192),$AA$3:$AA$202,0),1)+INDEX($P$3:$P$202,MATCH(ROWS($AB$3:$AB192),$AA$3:$AA$202,0),1),"")</f>
        <v/>
      </c>
      <c r="AG192" s="123" t="str">
        <f>INDEX(Personeelslijst!$AA$3:$AA$202,MATCH(ROWS($AB$3:$AB192),$AA$3:$AA$202,0),1)</f>
        <v/>
      </c>
    </row>
    <row r="193" spans="1:33">
      <c r="A193" s="54">
        <f>Personeelslijst!A193</f>
        <v>191</v>
      </c>
      <c r="B193" s="109">
        <f>Personeelslijst!E193</f>
        <v>0</v>
      </c>
      <c r="C193" s="110">
        <f>Personeelslijst!C193</f>
        <v>0</v>
      </c>
      <c r="D193" s="104"/>
      <c r="E193" s="111"/>
      <c r="F193" s="112"/>
      <c r="G193" s="113"/>
      <c r="H193" s="113"/>
      <c r="I193" s="114"/>
      <c r="J193" s="114"/>
      <c r="K193" s="115"/>
      <c r="L193" s="115"/>
      <c r="M193" s="119" t="str">
        <f t="shared" si="20"/>
        <v/>
      </c>
      <c r="N193" s="117" t="str">
        <f t="shared" si="21"/>
        <v/>
      </c>
      <c r="O193" s="116" t="str">
        <f t="shared" si="22"/>
        <v/>
      </c>
      <c r="P193" s="117" t="str">
        <f t="shared" si="23"/>
        <v/>
      </c>
      <c r="Q193" s="116" t="str">
        <f>IFERROR(INDEX($AC$3:$AC$202,MATCH(ROWS($Q$3:Q193),$AB$3:$AB$202,0),1),"")</f>
        <v/>
      </c>
      <c r="R193" s="116" t="str">
        <f>IFERROR(INDEX($AE$3:$AE$202,MATCH(ROWS($R$3:R193),$AB$3:$AB$202,0),1),"")</f>
        <v/>
      </c>
      <c r="S193" s="118"/>
      <c r="T193" s="118"/>
      <c r="U193" s="118"/>
      <c r="V193" s="118"/>
      <c r="W193" s="118"/>
      <c r="X193" s="29"/>
      <c r="Y193" s="29"/>
      <c r="Z193" s="29"/>
      <c r="AA193" s="122">
        <f>IFERROR(RANK(J193,einddatumlijst,1)+COUNTIF($J$3:J193,J193)-1,ROW()-COUNTA($J$3:J193)-2+COUNTA($J$3:$J$202))</f>
        <v>191</v>
      </c>
      <c r="AB193" s="123">
        <f>INDEX($A$3:$A$202,MATCH(ROWS($AB$3:$AB193),$AA$3:$AA$202,0),1)</f>
        <v>191</v>
      </c>
      <c r="AC193" s="122" t="str">
        <f>IFERROR(IF(1650-(SUMIF($AG$3:$AG193,MID($AG$3:$AG$202,1,LEN($AG$3:$AG$202)-4)&amp;" (?)",$AF$3:$AF$202)-$AF193)&gt;=1650,$AF193,IF(1650-(SUMIF($AG$3:$AG193,MID($AG$3:$AG$202,1,LEN($AG$3:$AG$202)-4)&amp;" (?)",$AF$3:$AF$202)-$AF193)&gt;=0,IF($AF193&lt;1650-(SUMIF($AG$3:$AG193,MID($AG$3:$AG$202,1,LEN($AG$3:$AG$202)-4)&amp;" (?)",$AF$3:$AF$202)-$AF193),$AF193,1650-(SUMIF($AG$3:$AG193,MID($AG$3:$AG$202,1,LEN($AG$3:$AG$202)-4)&amp;" (?)",$AF$3:$AF$202)-$AF193)),0)),"")</f>
        <v/>
      </c>
      <c r="AD193" s="123">
        <f>SUM($AC$3:$AC193)</f>
        <v>0</v>
      </c>
      <c r="AE193" s="123" t="str">
        <f>IFERROR(IF(AD193&lt;((COUNTIFS(Personeelslijst!$C$3:$C$202,"*",Personeelslijst!$C$3:$C$202,"&lt;&gt;*(?)")+COUNTIF(Personeelslijst!$C$3:$C$202,"*(1)"))*1.5*220),AC193,IF(AC193-(AD193-((COUNTIFS(Personeelslijst!$C$3:$C$202,"*",Personeelslijst!$C$3:$C$202,"&lt;&gt;*(?)")+COUNTIF(Personeelslijst!$C$3:$C$202,"*(1)"))*1.5*220))&gt;0,AC193-(AD193-((COUNTIFS(Personeelslijst!$C$3:$C$202,"*",Personeelslijst!$C$3:$C$202,"&lt;&gt;*(?)")+COUNTIF(Personeelslijst!$C$3:$C$202,"*(1)"))*1.5*220)),0)),"")</f>
        <v/>
      </c>
      <c r="AF193" s="123" t="str">
        <f>IFERROR(INDEX($M$3:$M$202,MATCH(ROWS($AB$3:$AB193),$AA$3:$AA$202,0),1)+INDEX($P$3:$P$202,MATCH(ROWS($AB$3:$AB193),$AA$3:$AA$202,0),1),"")</f>
        <v/>
      </c>
      <c r="AG193" s="123" t="str">
        <f>INDEX(Personeelslijst!$AA$3:$AA$202,MATCH(ROWS($AB$3:$AB193),$AA$3:$AA$202,0),1)</f>
        <v/>
      </c>
    </row>
    <row r="194" spans="1:33">
      <c r="A194" s="54">
        <f>Personeelslijst!A194</f>
        <v>192</v>
      </c>
      <c r="B194" s="109">
        <f>Personeelslijst!E194</f>
        <v>0</v>
      </c>
      <c r="C194" s="110">
        <f>Personeelslijst!C194</f>
        <v>0</v>
      </c>
      <c r="D194" s="104"/>
      <c r="E194" s="111"/>
      <c r="F194" s="112"/>
      <c r="G194" s="113"/>
      <c r="H194" s="113"/>
      <c r="I194" s="114"/>
      <c r="J194" s="114"/>
      <c r="K194" s="115"/>
      <c r="L194" s="115"/>
      <c r="M194" s="119" t="str">
        <f t="shared" si="20"/>
        <v/>
      </c>
      <c r="N194" s="117" t="str">
        <f t="shared" si="21"/>
        <v/>
      </c>
      <c r="O194" s="116" t="str">
        <f t="shared" si="22"/>
        <v/>
      </c>
      <c r="P194" s="117" t="str">
        <f t="shared" si="23"/>
        <v/>
      </c>
      <c r="Q194" s="116" t="str">
        <f>IFERROR(INDEX($AC$3:$AC$202,MATCH(ROWS($Q$3:Q194),$AB$3:$AB$202,0),1),"")</f>
        <v/>
      </c>
      <c r="R194" s="116" t="str">
        <f>IFERROR(INDEX($AE$3:$AE$202,MATCH(ROWS($R$3:R194),$AB$3:$AB$202,0),1),"")</f>
        <v/>
      </c>
      <c r="S194" s="118"/>
      <c r="T194" s="118"/>
      <c r="U194" s="118"/>
      <c r="V194" s="118"/>
      <c r="W194" s="118"/>
      <c r="X194" s="29"/>
      <c r="Y194" s="29"/>
      <c r="Z194" s="29"/>
      <c r="AA194" s="122">
        <f>IFERROR(RANK(J194,einddatumlijst,1)+COUNTIF($J$3:J194,J194)-1,ROW()-COUNTA($J$3:J194)-2+COUNTA($J$3:$J$202))</f>
        <v>192</v>
      </c>
      <c r="AB194" s="123">
        <f>INDEX($A$3:$A$202,MATCH(ROWS($AB$3:$AB194),$AA$3:$AA$202,0),1)</f>
        <v>192</v>
      </c>
      <c r="AC194" s="122" t="str">
        <f>IFERROR(IF(1650-(SUMIF($AG$3:$AG194,MID($AG$3:$AG$202,1,LEN($AG$3:$AG$202)-4)&amp;" (?)",$AF$3:$AF$202)-$AF194)&gt;=1650,$AF194,IF(1650-(SUMIF($AG$3:$AG194,MID($AG$3:$AG$202,1,LEN($AG$3:$AG$202)-4)&amp;" (?)",$AF$3:$AF$202)-$AF194)&gt;=0,IF($AF194&lt;1650-(SUMIF($AG$3:$AG194,MID($AG$3:$AG$202,1,LEN($AG$3:$AG$202)-4)&amp;" (?)",$AF$3:$AF$202)-$AF194),$AF194,1650-(SUMIF($AG$3:$AG194,MID($AG$3:$AG$202,1,LEN($AG$3:$AG$202)-4)&amp;" (?)",$AF$3:$AF$202)-$AF194)),0)),"")</f>
        <v/>
      </c>
      <c r="AD194" s="123">
        <f>SUM($AC$3:$AC194)</f>
        <v>0</v>
      </c>
      <c r="AE194" s="123" t="str">
        <f>IFERROR(IF(AD194&lt;((COUNTIFS(Personeelslijst!$C$3:$C$202,"*",Personeelslijst!$C$3:$C$202,"&lt;&gt;*(?)")+COUNTIF(Personeelslijst!$C$3:$C$202,"*(1)"))*1.5*220),AC194,IF(AC194-(AD194-((COUNTIFS(Personeelslijst!$C$3:$C$202,"*",Personeelslijst!$C$3:$C$202,"&lt;&gt;*(?)")+COUNTIF(Personeelslijst!$C$3:$C$202,"*(1)"))*1.5*220))&gt;0,AC194-(AD194-((COUNTIFS(Personeelslijst!$C$3:$C$202,"*",Personeelslijst!$C$3:$C$202,"&lt;&gt;*(?)")+COUNTIF(Personeelslijst!$C$3:$C$202,"*(1)"))*1.5*220)),0)),"")</f>
        <v/>
      </c>
      <c r="AF194" s="123" t="str">
        <f>IFERROR(INDEX($M$3:$M$202,MATCH(ROWS($AB$3:$AB194),$AA$3:$AA$202,0),1)+INDEX($P$3:$P$202,MATCH(ROWS($AB$3:$AB194),$AA$3:$AA$202,0),1),"")</f>
        <v/>
      </c>
      <c r="AG194" s="123" t="str">
        <f>INDEX(Personeelslijst!$AA$3:$AA$202,MATCH(ROWS($AB$3:$AB194),$AA$3:$AA$202,0),1)</f>
        <v/>
      </c>
    </row>
    <row r="195" spans="1:33">
      <c r="A195" s="54">
        <f>Personeelslijst!A195</f>
        <v>193</v>
      </c>
      <c r="B195" s="109">
        <f>Personeelslijst!E195</f>
        <v>0</v>
      </c>
      <c r="C195" s="110">
        <f>Personeelslijst!C195</f>
        <v>0</v>
      </c>
      <c r="D195" s="104"/>
      <c r="E195" s="111"/>
      <c r="F195" s="112"/>
      <c r="G195" s="113"/>
      <c r="H195" s="113"/>
      <c r="I195" s="114"/>
      <c r="J195" s="114"/>
      <c r="K195" s="115"/>
      <c r="L195" s="115"/>
      <c r="M195" s="119" t="str">
        <f t="shared" ref="M195:M202" si="24">IF(ISBLANK(G195),"",IF(G195&gt;=K195*71,IF(K195*71&lt;=1650,K195*71,1650),IF(G195&gt;=1650,1650,G195)))</f>
        <v/>
      </c>
      <c r="N195" s="117" t="str">
        <f t="shared" ref="N195:N202" si="25">IF(ISBLANK(G195),"",G195-M195)</f>
        <v/>
      </c>
      <c r="O195" s="116" t="str">
        <f t="shared" ref="O195:O202" si="26">IF(ISBLANK(G195),"",IF(L195*18&lt;1650,L195*18,1650))</f>
        <v/>
      </c>
      <c r="P195" s="117" t="str">
        <f t="shared" ref="P195:P202" si="27">IF(ISBLANK(G195),"",IF(M195+(L195*18)&lt;=1650,L195*18,1650-M195))</f>
        <v/>
      </c>
      <c r="Q195" s="116" t="str">
        <f>IFERROR(INDEX($AC$3:$AC$202,MATCH(ROWS($Q$3:Q195),$AB$3:$AB$202,0),1),"")</f>
        <v/>
      </c>
      <c r="R195" s="116" t="str">
        <f>IFERROR(INDEX($AE$3:$AE$202,MATCH(ROWS($R$3:R195),$AB$3:$AB$202,0),1),"")</f>
        <v/>
      </c>
      <c r="S195" s="118"/>
      <c r="T195" s="118"/>
      <c r="U195" s="118"/>
      <c r="V195" s="118"/>
      <c r="W195" s="118"/>
      <c r="X195" s="29"/>
      <c r="Y195" s="29"/>
      <c r="Z195" s="29"/>
      <c r="AA195" s="122">
        <f>IFERROR(RANK(J195,einddatumlijst,1)+COUNTIF($J$3:J195,J195)-1,ROW()-COUNTA($J$3:J195)-2+COUNTA($J$3:$J$202))</f>
        <v>193</v>
      </c>
      <c r="AB195" s="123">
        <f>INDEX($A$3:$A$202,MATCH(ROWS($AB$3:$AB195),$AA$3:$AA$202,0),1)</f>
        <v>193</v>
      </c>
      <c r="AC195" s="122" t="str">
        <f>IFERROR(IF(1650-(SUMIF($AG$3:$AG195,MID($AG$3:$AG$202,1,LEN($AG$3:$AG$202)-4)&amp;" (?)",$AF$3:$AF$202)-$AF195)&gt;=1650,$AF195,IF(1650-(SUMIF($AG$3:$AG195,MID($AG$3:$AG$202,1,LEN($AG$3:$AG$202)-4)&amp;" (?)",$AF$3:$AF$202)-$AF195)&gt;=0,IF($AF195&lt;1650-(SUMIF($AG$3:$AG195,MID($AG$3:$AG$202,1,LEN($AG$3:$AG$202)-4)&amp;" (?)",$AF$3:$AF$202)-$AF195),$AF195,1650-(SUMIF($AG$3:$AG195,MID($AG$3:$AG$202,1,LEN($AG$3:$AG$202)-4)&amp;" (?)",$AF$3:$AF$202)-$AF195)),0)),"")</f>
        <v/>
      </c>
      <c r="AD195" s="123">
        <f>SUM($AC$3:$AC195)</f>
        <v>0</v>
      </c>
      <c r="AE195" s="123" t="str">
        <f>IFERROR(IF(AD195&lt;((COUNTIFS(Personeelslijst!$C$3:$C$202,"*",Personeelslijst!$C$3:$C$202,"&lt;&gt;*(?)")+COUNTIF(Personeelslijst!$C$3:$C$202,"*(1)"))*1.5*220),AC195,IF(AC195-(AD195-((COUNTIFS(Personeelslijst!$C$3:$C$202,"*",Personeelslijst!$C$3:$C$202,"&lt;&gt;*(?)")+COUNTIF(Personeelslijst!$C$3:$C$202,"*(1)"))*1.5*220))&gt;0,AC195-(AD195-((COUNTIFS(Personeelslijst!$C$3:$C$202,"*",Personeelslijst!$C$3:$C$202,"&lt;&gt;*(?)")+COUNTIF(Personeelslijst!$C$3:$C$202,"*(1)"))*1.5*220)),0)),"")</f>
        <v/>
      </c>
      <c r="AF195" s="123" t="str">
        <f>IFERROR(INDEX($M$3:$M$202,MATCH(ROWS($AB$3:$AB195),$AA$3:$AA$202,0),1)+INDEX($P$3:$P$202,MATCH(ROWS($AB$3:$AB195),$AA$3:$AA$202,0),1),"")</f>
        <v/>
      </c>
      <c r="AG195" s="123" t="str">
        <f>INDEX(Personeelslijst!$AA$3:$AA$202,MATCH(ROWS($AB$3:$AB195),$AA$3:$AA$202,0),1)</f>
        <v/>
      </c>
    </row>
    <row r="196" spans="1:33">
      <c r="A196" s="54">
        <f>Personeelslijst!A196</f>
        <v>194</v>
      </c>
      <c r="B196" s="109">
        <f>Personeelslijst!E196</f>
        <v>0</v>
      </c>
      <c r="C196" s="110">
        <f>Personeelslijst!C196</f>
        <v>0</v>
      </c>
      <c r="D196" s="104"/>
      <c r="E196" s="111"/>
      <c r="F196" s="112"/>
      <c r="G196" s="113"/>
      <c r="H196" s="113"/>
      <c r="I196" s="114"/>
      <c r="J196" s="114"/>
      <c r="K196" s="115"/>
      <c r="L196" s="115"/>
      <c r="M196" s="119" t="str">
        <f t="shared" si="24"/>
        <v/>
      </c>
      <c r="N196" s="117" t="str">
        <f t="shared" si="25"/>
        <v/>
      </c>
      <c r="O196" s="116" t="str">
        <f t="shared" si="26"/>
        <v/>
      </c>
      <c r="P196" s="117" t="str">
        <f t="shared" si="27"/>
        <v/>
      </c>
      <c r="Q196" s="116" t="str">
        <f>IFERROR(INDEX($AC$3:$AC$202,MATCH(ROWS($Q$3:Q196),$AB$3:$AB$202,0),1),"")</f>
        <v/>
      </c>
      <c r="R196" s="116" t="str">
        <f>IFERROR(INDEX($AE$3:$AE$202,MATCH(ROWS($R$3:R196),$AB$3:$AB$202,0),1),"")</f>
        <v/>
      </c>
      <c r="S196" s="118"/>
      <c r="T196" s="118"/>
      <c r="U196" s="118"/>
      <c r="V196" s="118"/>
      <c r="W196" s="118"/>
      <c r="X196" s="29"/>
      <c r="Y196" s="29"/>
      <c r="Z196" s="29"/>
      <c r="AA196" s="122">
        <f>IFERROR(RANK(J196,einddatumlijst,1)+COUNTIF($J$3:J196,J196)-1,ROW()-COUNTA($J$3:J196)-2+COUNTA($J$3:$J$202))</f>
        <v>194</v>
      </c>
      <c r="AB196" s="123">
        <f>INDEX($A$3:$A$202,MATCH(ROWS($AB$3:$AB196),$AA$3:$AA$202,0),1)</f>
        <v>194</v>
      </c>
      <c r="AC196" s="122" t="str">
        <f>IFERROR(IF(1650-(SUMIF($AG$3:$AG196,MID($AG$3:$AG$202,1,LEN($AG$3:$AG$202)-4)&amp;" (?)",$AF$3:$AF$202)-$AF196)&gt;=1650,$AF196,IF(1650-(SUMIF($AG$3:$AG196,MID($AG$3:$AG$202,1,LEN($AG$3:$AG$202)-4)&amp;" (?)",$AF$3:$AF$202)-$AF196)&gt;=0,IF($AF196&lt;1650-(SUMIF($AG$3:$AG196,MID($AG$3:$AG$202,1,LEN($AG$3:$AG$202)-4)&amp;" (?)",$AF$3:$AF$202)-$AF196),$AF196,1650-(SUMIF($AG$3:$AG196,MID($AG$3:$AG$202,1,LEN($AG$3:$AG$202)-4)&amp;" (?)",$AF$3:$AF$202)-$AF196)),0)),"")</f>
        <v/>
      </c>
      <c r="AD196" s="123">
        <f>SUM($AC$3:$AC196)</f>
        <v>0</v>
      </c>
      <c r="AE196" s="123" t="str">
        <f>IFERROR(IF(AD196&lt;((COUNTIFS(Personeelslijst!$C$3:$C$202,"*",Personeelslijst!$C$3:$C$202,"&lt;&gt;*(?)")+COUNTIF(Personeelslijst!$C$3:$C$202,"*(1)"))*1.5*220),AC196,IF(AC196-(AD196-((COUNTIFS(Personeelslijst!$C$3:$C$202,"*",Personeelslijst!$C$3:$C$202,"&lt;&gt;*(?)")+COUNTIF(Personeelslijst!$C$3:$C$202,"*(1)"))*1.5*220))&gt;0,AC196-(AD196-((COUNTIFS(Personeelslijst!$C$3:$C$202,"*",Personeelslijst!$C$3:$C$202,"&lt;&gt;*(?)")+COUNTIF(Personeelslijst!$C$3:$C$202,"*(1)"))*1.5*220)),0)),"")</f>
        <v/>
      </c>
      <c r="AF196" s="123" t="str">
        <f>IFERROR(INDEX($M$3:$M$202,MATCH(ROWS($AB$3:$AB196),$AA$3:$AA$202,0),1)+INDEX($P$3:$P$202,MATCH(ROWS($AB$3:$AB196),$AA$3:$AA$202,0),1),"")</f>
        <v/>
      </c>
      <c r="AG196" s="123" t="str">
        <f>INDEX(Personeelslijst!$AA$3:$AA$202,MATCH(ROWS($AB$3:$AB196),$AA$3:$AA$202,0),1)</f>
        <v/>
      </c>
    </row>
    <row r="197" spans="1:33">
      <c r="A197" s="54">
        <f>Personeelslijst!A197</f>
        <v>195</v>
      </c>
      <c r="B197" s="109">
        <f>Personeelslijst!E197</f>
        <v>0</v>
      </c>
      <c r="C197" s="110">
        <f>Personeelslijst!C197</f>
        <v>0</v>
      </c>
      <c r="D197" s="104"/>
      <c r="E197" s="111"/>
      <c r="F197" s="112"/>
      <c r="G197" s="113"/>
      <c r="H197" s="113"/>
      <c r="I197" s="114"/>
      <c r="J197" s="114"/>
      <c r="K197" s="115"/>
      <c r="L197" s="115"/>
      <c r="M197" s="119" t="str">
        <f t="shared" si="24"/>
        <v/>
      </c>
      <c r="N197" s="117" t="str">
        <f t="shared" si="25"/>
        <v/>
      </c>
      <c r="O197" s="116" t="str">
        <f t="shared" si="26"/>
        <v/>
      </c>
      <c r="P197" s="117" t="str">
        <f t="shared" si="27"/>
        <v/>
      </c>
      <c r="Q197" s="116" t="str">
        <f>IFERROR(INDEX($AC$3:$AC$202,MATCH(ROWS($Q$3:Q197),$AB$3:$AB$202,0),1),"")</f>
        <v/>
      </c>
      <c r="R197" s="116" t="str">
        <f>IFERROR(INDEX($AE$3:$AE$202,MATCH(ROWS($R$3:R197),$AB$3:$AB$202,0),1),"")</f>
        <v/>
      </c>
      <c r="S197" s="118"/>
      <c r="T197" s="118"/>
      <c r="U197" s="118"/>
      <c r="V197" s="118"/>
      <c r="W197" s="118"/>
      <c r="X197" s="29"/>
      <c r="Y197" s="29"/>
      <c r="Z197" s="29"/>
      <c r="AA197" s="122">
        <f>IFERROR(RANK(J197,einddatumlijst,1)+COUNTIF($J$3:J197,J197)-1,ROW()-COUNTA($J$3:J197)-2+COUNTA($J$3:$J$202))</f>
        <v>195</v>
      </c>
      <c r="AB197" s="123">
        <f>INDEX($A$3:$A$202,MATCH(ROWS($AB$3:$AB197),$AA$3:$AA$202,0),1)</f>
        <v>195</v>
      </c>
      <c r="AC197" s="122" t="str">
        <f>IFERROR(IF(1650-(SUMIF($AG$3:$AG197,MID($AG$3:$AG$202,1,LEN($AG$3:$AG$202)-4)&amp;" (?)",$AF$3:$AF$202)-$AF197)&gt;=1650,$AF197,IF(1650-(SUMIF($AG$3:$AG197,MID($AG$3:$AG$202,1,LEN($AG$3:$AG$202)-4)&amp;" (?)",$AF$3:$AF$202)-$AF197)&gt;=0,IF($AF197&lt;1650-(SUMIF($AG$3:$AG197,MID($AG$3:$AG$202,1,LEN($AG$3:$AG$202)-4)&amp;" (?)",$AF$3:$AF$202)-$AF197),$AF197,1650-(SUMIF($AG$3:$AG197,MID($AG$3:$AG$202,1,LEN($AG$3:$AG$202)-4)&amp;" (?)",$AF$3:$AF$202)-$AF197)),0)),"")</f>
        <v/>
      </c>
      <c r="AD197" s="123">
        <f>SUM($AC$3:$AC197)</f>
        <v>0</v>
      </c>
      <c r="AE197" s="123" t="str">
        <f>IFERROR(IF(AD197&lt;((COUNTIFS(Personeelslijst!$C$3:$C$202,"*",Personeelslijst!$C$3:$C$202,"&lt;&gt;*(?)")+COUNTIF(Personeelslijst!$C$3:$C$202,"*(1)"))*1.5*220),AC197,IF(AC197-(AD197-((COUNTIFS(Personeelslijst!$C$3:$C$202,"*",Personeelslijst!$C$3:$C$202,"&lt;&gt;*(?)")+COUNTIF(Personeelslijst!$C$3:$C$202,"*(1)"))*1.5*220))&gt;0,AC197-(AD197-((COUNTIFS(Personeelslijst!$C$3:$C$202,"*",Personeelslijst!$C$3:$C$202,"&lt;&gt;*(?)")+COUNTIF(Personeelslijst!$C$3:$C$202,"*(1)"))*1.5*220)),0)),"")</f>
        <v/>
      </c>
      <c r="AF197" s="123" t="str">
        <f>IFERROR(INDEX($M$3:$M$202,MATCH(ROWS($AB$3:$AB197),$AA$3:$AA$202,0),1)+INDEX($P$3:$P$202,MATCH(ROWS($AB$3:$AB197),$AA$3:$AA$202,0),1),"")</f>
        <v/>
      </c>
      <c r="AG197" s="123" t="str">
        <f>INDEX(Personeelslijst!$AA$3:$AA$202,MATCH(ROWS($AB$3:$AB197),$AA$3:$AA$202,0),1)</f>
        <v/>
      </c>
    </row>
    <row r="198" spans="1:33">
      <c r="A198" s="54">
        <f>Personeelslijst!A198</f>
        <v>196</v>
      </c>
      <c r="B198" s="109">
        <f>Personeelslijst!E198</f>
        <v>0</v>
      </c>
      <c r="C198" s="110">
        <f>Personeelslijst!C198</f>
        <v>0</v>
      </c>
      <c r="D198" s="104"/>
      <c r="E198" s="111"/>
      <c r="F198" s="112"/>
      <c r="G198" s="113"/>
      <c r="H198" s="113"/>
      <c r="I198" s="114"/>
      <c r="J198" s="114"/>
      <c r="K198" s="115"/>
      <c r="L198" s="115"/>
      <c r="M198" s="119" t="str">
        <f t="shared" si="24"/>
        <v/>
      </c>
      <c r="N198" s="117" t="str">
        <f t="shared" si="25"/>
        <v/>
      </c>
      <c r="O198" s="116" t="str">
        <f t="shared" si="26"/>
        <v/>
      </c>
      <c r="P198" s="117" t="str">
        <f t="shared" si="27"/>
        <v/>
      </c>
      <c r="Q198" s="116" t="str">
        <f>IFERROR(INDEX($AC$3:$AC$202,MATCH(ROWS($Q$3:Q198),$AB$3:$AB$202,0),1),"")</f>
        <v/>
      </c>
      <c r="R198" s="116" t="str">
        <f>IFERROR(INDEX($AE$3:$AE$202,MATCH(ROWS($R$3:R198),$AB$3:$AB$202,0),1),"")</f>
        <v/>
      </c>
      <c r="S198" s="118"/>
      <c r="T198" s="118"/>
      <c r="U198" s="118"/>
      <c r="V198" s="118"/>
      <c r="W198" s="118"/>
      <c r="X198" s="29"/>
      <c r="Y198" s="29"/>
      <c r="Z198" s="29"/>
      <c r="AA198" s="122">
        <f>IFERROR(RANK(J198,einddatumlijst,1)+COUNTIF($J$3:J198,J198)-1,ROW()-COUNTA($J$3:J198)-2+COUNTA($J$3:$J$202))</f>
        <v>196</v>
      </c>
      <c r="AB198" s="123">
        <f>INDEX($A$3:$A$202,MATCH(ROWS($AB$3:$AB198),$AA$3:$AA$202,0),1)</f>
        <v>196</v>
      </c>
      <c r="AC198" s="122" t="str">
        <f>IFERROR(IF(1650-(SUMIF($AG$3:$AG198,MID($AG$3:$AG$202,1,LEN($AG$3:$AG$202)-4)&amp;" (?)",$AF$3:$AF$202)-$AF198)&gt;=1650,$AF198,IF(1650-(SUMIF($AG$3:$AG198,MID($AG$3:$AG$202,1,LEN($AG$3:$AG$202)-4)&amp;" (?)",$AF$3:$AF$202)-$AF198)&gt;=0,IF($AF198&lt;1650-(SUMIF($AG$3:$AG198,MID($AG$3:$AG$202,1,LEN($AG$3:$AG$202)-4)&amp;" (?)",$AF$3:$AF$202)-$AF198),$AF198,1650-(SUMIF($AG$3:$AG198,MID($AG$3:$AG$202,1,LEN($AG$3:$AG$202)-4)&amp;" (?)",$AF$3:$AF$202)-$AF198)),0)),"")</f>
        <v/>
      </c>
      <c r="AD198" s="123">
        <f>SUM($AC$3:$AC198)</f>
        <v>0</v>
      </c>
      <c r="AE198" s="123" t="str">
        <f>IFERROR(IF(AD198&lt;((COUNTIFS(Personeelslijst!$C$3:$C$202,"*",Personeelslijst!$C$3:$C$202,"&lt;&gt;*(?)")+COUNTIF(Personeelslijst!$C$3:$C$202,"*(1)"))*1.5*220),AC198,IF(AC198-(AD198-((COUNTIFS(Personeelslijst!$C$3:$C$202,"*",Personeelslijst!$C$3:$C$202,"&lt;&gt;*(?)")+COUNTIF(Personeelslijst!$C$3:$C$202,"*(1)"))*1.5*220))&gt;0,AC198-(AD198-((COUNTIFS(Personeelslijst!$C$3:$C$202,"*",Personeelslijst!$C$3:$C$202,"&lt;&gt;*(?)")+COUNTIF(Personeelslijst!$C$3:$C$202,"*(1)"))*1.5*220)),0)),"")</f>
        <v/>
      </c>
      <c r="AF198" s="123" t="str">
        <f>IFERROR(INDEX($M$3:$M$202,MATCH(ROWS($AB$3:$AB198),$AA$3:$AA$202,0),1)+INDEX($P$3:$P$202,MATCH(ROWS($AB$3:$AB198),$AA$3:$AA$202,0),1),"")</f>
        <v/>
      </c>
      <c r="AG198" s="123" t="str">
        <f>INDEX(Personeelslijst!$AA$3:$AA$202,MATCH(ROWS($AB$3:$AB198),$AA$3:$AA$202,0),1)</f>
        <v/>
      </c>
    </row>
    <row r="199" spans="1:33">
      <c r="A199" s="54">
        <f>Personeelslijst!A199</f>
        <v>197</v>
      </c>
      <c r="B199" s="109">
        <f>Personeelslijst!E199</f>
        <v>0</v>
      </c>
      <c r="C199" s="110">
        <f>Personeelslijst!C199</f>
        <v>0</v>
      </c>
      <c r="D199" s="104"/>
      <c r="E199" s="111"/>
      <c r="F199" s="112"/>
      <c r="G199" s="113"/>
      <c r="H199" s="113"/>
      <c r="I199" s="114"/>
      <c r="J199" s="114"/>
      <c r="K199" s="115"/>
      <c r="L199" s="115"/>
      <c r="M199" s="119" t="str">
        <f t="shared" si="24"/>
        <v/>
      </c>
      <c r="N199" s="117" t="str">
        <f t="shared" si="25"/>
        <v/>
      </c>
      <c r="O199" s="116" t="str">
        <f t="shared" si="26"/>
        <v/>
      </c>
      <c r="P199" s="117" t="str">
        <f t="shared" si="27"/>
        <v/>
      </c>
      <c r="Q199" s="116" t="str">
        <f>IFERROR(INDEX($AC$3:$AC$202,MATCH(ROWS($Q$3:Q199),$AB$3:$AB$202,0),1),"")</f>
        <v/>
      </c>
      <c r="R199" s="116" t="str">
        <f>IFERROR(INDEX($AE$3:$AE$202,MATCH(ROWS($R$3:R199),$AB$3:$AB$202,0),1),"")</f>
        <v/>
      </c>
      <c r="S199" s="118"/>
      <c r="T199" s="118"/>
      <c r="U199" s="118"/>
      <c r="V199" s="118"/>
      <c r="W199" s="118"/>
      <c r="X199" s="29"/>
      <c r="Y199" s="29"/>
      <c r="Z199" s="29"/>
      <c r="AA199" s="122">
        <f>IFERROR(RANK(J199,einddatumlijst,1)+COUNTIF($J$3:J199,J199)-1,ROW()-COUNTA($J$3:J199)-2+COUNTA($J$3:$J$202))</f>
        <v>197</v>
      </c>
      <c r="AB199" s="123">
        <f>INDEX($A$3:$A$202,MATCH(ROWS($AB$3:$AB199),$AA$3:$AA$202,0),1)</f>
        <v>197</v>
      </c>
      <c r="AC199" s="122" t="str">
        <f>IFERROR(IF(1650-(SUMIF($AG$3:$AG199,MID($AG$3:$AG$202,1,LEN($AG$3:$AG$202)-4)&amp;" (?)",$AF$3:$AF$202)-$AF199)&gt;=1650,$AF199,IF(1650-(SUMIF($AG$3:$AG199,MID($AG$3:$AG$202,1,LEN($AG$3:$AG$202)-4)&amp;" (?)",$AF$3:$AF$202)-$AF199)&gt;=0,IF($AF199&lt;1650-(SUMIF($AG$3:$AG199,MID($AG$3:$AG$202,1,LEN($AG$3:$AG$202)-4)&amp;" (?)",$AF$3:$AF$202)-$AF199),$AF199,1650-(SUMIF($AG$3:$AG199,MID($AG$3:$AG$202,1,LEN($AG$3:$AG$202)-4)&amp;" (?)",$AF$3:$AF$202)-$AF199)),0)),"")</f>
        <v/>
      </c>
      <c r="AD199" s="123">
        <f>SUM($AC$3:$AC199)</f>
        <v>0</v>
      </c>
      <c r="AE199" s="123" t="str">
        <f>IFERROR(IF(AD199&lt;((COUNTIFS(Personeelslijst!$C$3:$C$202,"*",Personeelslijst!$C$3:$C$202,"&lt;&gt;*(?)")+COUNTIF(Personeelslijst!$C$3:$C$202,"*(1)"))*1.5*220),AC199,IF(AC199-(AD199-((COUNTIFS(Personeelslijst!$C$3:$C$202,"*",Personeelslijst!$C$3:$C$202,"&lt;&gt;*(?)")+COUNTIF(Personeelslijst!$C$3:$C$202,"*(1)"))*1.5*220))&gt;0,AC199-(AD199-((COUNTIFS(Personeelslijst!$C$3:$C$202,"*",Personeelslijst!$C$3:$C$202,"&lt;&gt;*(?)")+COUNTIF(Personeelslijst!$C$3:$C$202,"*(1)"))*1.5*220)),0)),"")</f>
        <v/>
      </c>
      <c r="AF199" s="123" t="str">
        <f>IFERROR(INDEX($M$3:$M$202,MATCH(ROWS($AB$3:$AB199),$AA$3:$AA$202,0),1)+INDEX($P$3:$P$202,MATCH(ROWS($AB$3:$AB199),$AA$3:$AA$202,0),1),"")</f>
        <v/>
      </c>
      <c r="AG199" s="123" t="str">
        <f>INDEX(Personeelslijst!$AA$3:$AA$202,MATCH(ROWS($AB$3:$AB199),$AA$3:$AA$202,0),1)</f>
        <v/>
      </c>
    </row>
    <row r="200" spans="1:33">
      <c r="A200" s="54">
        <f>Personeelslijst!A200</f>
        <v>198</v>
      </c>
      <c r="B200" s="109">
        <f>Personeelslijst!E200</f>
        <v>0</v>
      </c>
      <c r="C200" s="110">
        <f>Personeelslijst!C200</f>
        <v>0</v>
      </c>
      <c r="D200" s="104"/>
      <c r="E200" s="111"/>
      <c r="F200" s="112"/>
      <c r="G200" s="113"/>
      <c r="H200" s="113"/>
      <c r="I200" s="114"/>
      <c r="J200" s="114"/>
      <c r="K200" s="115"/>
      <c r="L200" s="115"/>
      <c r="M200" s="119" t="str">
        <f t="shared" si="24"/>
        <v/>
      </c>
      <c r="N200" s="117" t="str">
        <f t="shared" si="25"/>
        <v/>
      </c>
      <c r="O200" s="116" t="str">
        <f t="shared" si="26"/>
        <v/>
      </c>
      <c r="P200" s="117" t="str">
        <f t="shared" si="27"/>
        <v/>
      </c>
      <c r="Q200" s="116" t="str">
        <f>IFERROR(INDEX($AC$3:$AC$202,MATCH(ROWS($Q$3:Q200),$AB$3:$AB$202,0),1),"")</f>
        <v/>
      </c>
      <c r="R200" s="116" t="str">
        <f>IFERROR(INDEX($AE$3:$AE$202,MATCH(ROWS($R$3:R200),$AB$3:$AB$202,0),1),"")</f>
        <v/>
      </c>
      <c r="S200" s="118"/>
      <c r="T200" s="118"/>
      <c r="U200" s="118"/>
      <c r="V200" s="118"/>
      <c r="W200" s="118"/>
      <c r="X200" s="29"/>
      <c r="Y200" s="29"/>
      <c r="Z200" s="29"/>
      <c r="AA200" s="122">
        <f>IFERROR(RANK(J200,einddatumlijst,1)+COUNTIF($J$3:J200,J200)-1,ROW()-COUNTA($J$3:J200)-2+COUNTA($J$3:$J$202))</f>
        <v>198</v>
      </c>
      <c r="AB200" s="123">
        <f>INDEX($A$3:$A$202,MATCH(ROWS($AB$3:$AB200),$AA$3:$AA$202,0),1)</f>
        <v>198</v>
      </c>
      <c r="AC200" s="122" t="str">
        <f>IFERROR(IF(1650-(SUMIF($AG$3:$AG200,MID($AG$3:$AG$202,1,LEN($AG$3:$AG$202)-4)&amp;" (?)",$AF$3:$AF$202)-$AF200)&gt;=1650,$AF200,IF(1650-(SUMIF($AG$3:$AG200,MID($AG$3:$AG$202,1,LEN($AG$3:$AG$202)-4)&amp;" (?)",$AF$3:$AF$202)-$AF200)&gt;=0,IF($AF200&lt;1650-(SUMIF($AG$3:$AG200,MID($AG$3:$AG$202,1,LEN($AG$3:$AG$202)-4)&amp;" (?)",$AF$3:$AF$202)-$AF200),$AF200,1650-(SUMIF($AG$3:$AG200,MID($AG$3:$AG$202,1,LEN($AG$3:$AG$202)-4)&amp;" (?)",$AF$3:$AF$202)-$AF200)),0)),"")</f>
        <v/>
      </c>
      <c r="AD200" s="123">
        <f>SUM($AC$3:$AC200)</f>
        <v>0</v>
      </c>
      <c r="AE200" s="123" t="str">
        <f>IFERROR(IF(AD200&lt;((COUNTIFS(Personeelslijst!$C$3:$C$202,"*",Personeelslijst!$C$3:$C$202,"&lt;&gt;*(?)")+COUNTIF(Personeelslijst!$C$3:$C$202,"*(1)"))*1.5*220),AC200,IF(AC200-(AD200-((COUNTIFS(Personeelslijst!$C$3:$C$202,"*",Personeelslijst!$C$3:$C$202,"&lt;&gt;*(?)")+COUNTIF(Personeelslijst!$C$3:$C$202,"*(1)"))*1.5*220))&gt;0,AC200-(AD200-((COUNTIFS(Personeelslijst!$C$3:$C$202,"*",Personeelslijst!$C$3:$C$202,"&lt;&gt;*(?)")+COUNTIF(Personeelslijst!$C$3:$C$202,"*(1)"))*1.5*220)),0)),"")</f>
        <v/>
      </c>
      <c r="AF200" s="123" t="str">
        <f>IFERROR(INDEX($M$3:$M$202,MATCH(ROWS($AB$3:$AB200),$AA$3:$AA$202,0),1)+INDEX($P$3:$P$202,MATCH(ROWS($AB$3:$AB200),$AA$3:$AA$202,0),1),"")</f>
        <v/>
      </c>
      <c r="AG200" s="123" t="str">
        <f>INDEX(Personeelslijst!$AA$3:$AA$202,MATCH(ROWS($AB$3:$AB200),$AA$3:$AA$202,0),1)</f>
        <v/>
      </c>
    </row>
    <row r="201" spans="1:33">
      <c r="A201" s="54">
        <f>Personeelslijst!A201</f>
        <v>199</v>
      </c>
      <c r="B201" s="109">
        <f>Personeelslijst!E201</f>
        <v>0</v>
      </c>
      <c r="C201" s="110">
        <f>Personeelslijst!C201</f>
        <v>0</v>
      </c>
      <c r="D201" s="104"/>
      <c r="E201" s="111"/>
      <c r="F201" s="112"/>
      <c r="G201" s="113"/>
      <c r="H201" s="113"/>
      <c r="I201" s="114"/>
      <c r="J201" s="114"/>
      <c r="K201" s="115"/>
      <c r="L201" s="115"/>
      <c r="M201" s="119" t="str">
        <f t="shared" si="24"/>
        <v/>
      </c>
      <c r="N201" s="117" t="str">
        <f t="shared" si="25"/>
        <v/>
      </c>
      <c r="O201" s="116" t="str">
        <f t="shared" si="26"/>
        <v/>
      </c>
      <c r="P201" s="117" t="str">
        <f t="shared" si="27"/>
        <v/>
      </c>
      <c r="Q201" s="116" t="str">
        <f>IFERROR(INDEX($AC$3:$AC$202,MATCH(ROWS($Q$3:Q201),$AB$3:$AB$202,0),1),"")</f>
        <v/>
      </c>
      <c r="R201" s="116" t="str">
        <f>IFERROR(INDEX($AE$3:$AE$202,MATCH(ROWS($R$3:R201),$AB$3:$AB$202,0),1),"")</f>
        <v/>
      </c>
      <c r="S201" s="118"/>
      <c r="T201" s="118"/>
      <c r="U201" s="118"/>
      <c r="V201" s="118"/>
      <c r="W201" s="118"/>
      <c r="X201" s="29"/>
      <c r="Y201" s="29"/>
      <c r="Z201" s="29"/>
      <c r="AA201" s="122">
        <f>IFERROR(RANK(J201,einddatumlijst,1)+COUNTIF($J$3:J201,J201)-1,ROW()-COUNTA($J$3:J201)-2+COUNTA($J$3:$J$202))</f>
        <v>199</v>
      </c>
      <c r="AB201" s="123">
        <f>INDEX($A$3:$A$202,MATCH(ROWS($AB$3:$AB201),$AA$3:$AA$202,0),1)</f>
        <v>199</v>
      </c>
      <c r="AC201" s="122" t="str">
        <f>IFERROR(IF(1650-(SUMIF($AG$3:$AG201,MID($AG$3:$AG$202,1,LEN($AG$3:$AG$202)-4)&amp;" (?)",$AF$3:$AF$202)-$AF201)&gt;=1650,$AF201,IF(1650-(SUMIF($AG$3:$AG201,MID($AG$3:$AG$202,1,LEN($AG$3:$AG$202)-4)&amp;" (?)",$AF$3:$AF$202)-$AF201)&gt;=0,IF($AF201&lt;1650-(SUMIF($AG$3:$AG201,MID($AG$3:$AG$202,1,LEN($AG$3:$AG$202)-4)&amp;" (?)",$AF$3:$AF$202)-$AF201),$AF201,1650-(SUMIF($AG$3:$AG201,MID($AG$3:$AG$202,1,LEN($AG$3:$AG$202)-4)&amp;" (?)",$AF$3:$AF$202)-$AF201)),0)),"")</f>
        <v/>
      </c>
      <c r="AD201" s="123">
        <f>SUM($AC$3:$AC201)</f>
        <v>0</v>
      </c>
      <c r="AE201" s="123" t="str">
        <f>IFERROR(IF(AD201&lt;((COUNTIFS(Personeelslijst!$C$3:$C$202,"*",Personeelslijst!$C$3:$C$202,"&lt;&gt;*(?)")+COUNTIF(Personeelslijst!$C$3:$C$202,"*(1)"))*1.5*220),AC201,IF(AC201-(AD201-((COUNTIFS(Personeelslijst!$C$3:$C$202,"*",Personeelslijst!$C$3:$C$202,"&lt;&gt;*(?)")+COUNTIF(Personeelslijst!$C$3:$C$202,"*(1)"))*1.5*220))&gt;0,AC201-(AD201-((COUNTIFS(Personeelslijst!$C$3:$C$202,"*",Personeelslijst!$C$3:$C$202,"&lt;&gt;*(?)")+COUNTIF(Personeelslijst!$C$3:$C$202,"*(1)"))*1.5*220)),0)),"")</f>
        <v/>
      </c>
      <c r="AF201" s="123" t="str">
        <f>IFERROR(INDEX($M$3:$M$202,MATCH(ROWS($AB$3:$AB201),$AA$3:$AA$202,0),1)+INDEX($P$3:$P$202,MATCH(ROWS($AB$3:$AB201),$AA$3:$AA$202,0),1),"")</f>
        <v/>
      </c>
      <c r="AG201" s="123" t="str">
        <f>INDEX(Personeelslijst!$AA$3:$AA$202,MATCH(ROWS($AB$3:$AB201),$AA$3:$AA$202,0),1)</f>
        <v/>
      </c>
    </row>
    <row r="202" spans="1:33">
      <c r="A202" s="54">
        <f>Personeelslijst!A202</f>
        <v>200</v>
      </c>
      <c r="B202" s="109">
        <f>Personeelslijst!E202</f>
        <v>0</v>
      </c>
      <c r="C202" s="110">
        <f>Personeelslijst!C202</f>
        <v>0</v>
      </c>
      <c r="D202" s="104"/>
      <c r="E202" s="111"/>
      <c r="F202" s="112"/>
      <c r="G202" s="113"/>
      <c r="H202" s="113"/>
      <c r="I202" s="114"/>
      <c r="J202" s="114"/>
      <c r="K202" s="115"/>
      <c r="L202" s="115"/>
      <c r="M202" s="119" t="str">
        <f t="shared" si="24"/>
        <v/>
      </c>
      <c r="N202" s="117" t="str">
        <f t="shared" si="25"/>
        <v/>
      </c>
      <c r="O202" s="116" t="str">
        <f t="shared" si="26"/>
        <v/>
      </c>
      <c r="P202" s="117" t="str">
        <f t="shared" si="27"/>
        <v/>
      </c>
      <c r="Q202" s="116" t="str">
        <f>IFERROR(INDEX($AC$3:$AC$202,MATCH(ROWS($Q$3:Q202),$AB$3:$AB$202,0),1),"")</f>
        <v/>
      </c>
      <c r="R202" s="116" t="str">
        <f>IFERROR(INDEX($AE$3:$AE$202,MATCH(ROWS($R$3:R202),$AB$3:$AB$202,0),1),"")</f>
        <v/>
      </c>
      <c r="S202" s="118"/>
      <c r="T202" s="118"/>
      <c r="U202" s="118"/>
      <c r="V202" s="118"/>
      <c r="W202" s="118"/>
      <c r="X202" s="29"/>
      <c r="Y202" s="29"/>
      <c r="Z202" s="29"/>
      <c r="AA202" s="122">
        <f>IFERROR(RANK(J202,einddatumlijst,1)+COUNTIF($J$3:J202,J202)-1,ROW()-COUNTA($J$3:J202)-2+COUNTA($J$3:$J$202))</f>
        <v>200</v>
      </c>
      <c r="AB202" s="123">
        <f>INDEX($A$3:$A$202,MATCH(ROWS($AB$3:$AB202),$AA$3:$AA$202,0),1)</f>
        <v>200</v>
      </c>
      <c r="AC202" s="122" t="str">
        <f>IFERROR(IF(1650-(SUMIF($AG$3:$AG202,MID($AG$3:$AG$202,1,LEN($AG$3:$AG$202)-4)&amp;" (?)",$AF$3:$AF$202)-$AF202)&gt;=1650,$AF202,IF(1650-(SUMIF($AG$3:$AG202,MID($AG$3:$AG$202,1,LEN($AG$3:$AG$202)-4)&amp;" (?)",$AF$3:$AF$202)-$AF202)&gt;=0,IF($AF202&lt;1650-(SUMIF($AG$3:$AG202,MID($AG$3:$AG$202,1,LEN($AG$3:$AG$202)-4)&amp;" (?)",$AF$3:$AF$202)-$AF202),$AF202,1650-(SUMIF($AG$3:$AG202,MID($AG$3:$AG$202,1,LEN($AG$3:$AG$202)-4)&amp;" (?)",$AF$3:$AF$202)-$AF202)),0)),"")</f>
        <v/>
      </c>
      <c r="AD202" s="123">
        <f>SUM($AC$3:$AC202)</f>
        <v>0</v>
      </c>
      <c r="AE202" s="123" t="str">
        <f>IFERROR(IF(AD202&lt;((COUNTIFS(Personeelslijst!$C$3:$C$202,"*",Personeelslijst!$C$3:$C$202,"&lt;&gt;*(?)")+COUNTIF(Personeelslijst!$C$3:$C$202,"*(1)"))*1.5*220),AC202,IF(AC202-(AD202-((COUNTIFS(Personeelslijst!$C$3:$C$202,"*",Personeelslijst!$C$3:$C$202,"&lt;&gt;*(?)")+COUNTIF(Personeelslijst!$C$3:$C$202,"*(1)"))*1.5*220))&gt;0,AC202-(AD202-((COUNTIFS(Personeelslijst!$C$3:$C$202,"*",Personeelslijst!$C$3:$C$202,"&lt;&gt;*(?)")+COUNTIF(Personeelslijst!$C$3:$C$202,"*(1)"))*1.5*220)),0)),"")</f>
        <v/>
      </c>
      <c r="AF202" s="123" t="str">
        <f>IFERROR(INDEX($M$3:$M$202,MATCH(ROWS($AB$3:$AB202),$AA$3:$AA$202,0),1)+INDEX($P$3:$P$202,MATCH(ROWS($AB$3:$AB202),$AA$3:$AA$202,0),1),"")</f>
        <v/>
      </c>
      <c r="AG202" s="123" t="str">
        <f>INDEX(Personeelslijst!$AA$3:$AA$202,MATCH(ROWS($AB$3:$AB202),$AA$3:$AA$202,0),1)</f>
        <v/>
      </c>
    </row>
    <row r="203" spans="1:33">
      <c r="F203" s="101"/>
      <c r="G203" s="61"/>
      <c r="H203" s="61"/>
      <c r="M203" s="61"/>
      <c r="S203" s="61"/>
    </row>
    <row r="204" spans="1:33">
      <c r="F204" s="101"/>
      <c r="G204" s="61"/>
      <c r="H204" s="61"/>
      <c r="M204" s="61"/>
      <c r="S204" s="61"/>
    </row>
    <row r="205" spans="1:33">
      <c r="F205" s="101"/>
      <c r="G205" s="61"/>
      <c r="H205" s="61"/>
      <c r="M205" s="61"/>
      <c r="S205" s="61"/>
    </row>
    <row r="206" spans="1:33">
      <c r="F206" s="101"/>
      <c r="G206" s="61"/>
      <c r="H206" s="61"/>
      <c r="M206" s="61"/>
      <c r="S206" s="61"/>
    </row>
    <row r="207" spans="1:33">
      <c r="F207" s="101"/>
      <c r="G207" s="61"/>
      <c r="H207" s="61"/>
      <c r="M207" s="61"/>
      <c r="S207" s="61"/>
    </row>
    <row r="208" spans="1:33">
      <c r="F208" s="101"/>
      <c r="G208" s="61"/>
      <c r="H208" s="61"/>
      <c r="M208" s="61"/>
      <c r="S208" s="61"/>
    </row>
    <row r="209" spans="6:19">
      <c r="F209" s="101"/>
      <c r="G209" s="61"/>
      <c r="H209" s="61"/>
      <c r="M209" s="61"/>
      <c r="S209" s="61"/>
    </row>
    <row r="210" spans="6:19">
      <c r="F210" s="101"/>
      <c r="G210" s="61"/>
      <c r="H210" s="61"/>
      <c r="M210" s="61"/>
      <c r="S210" s="61"/>
    </row>
    <row r="211" spans="6:19">
      <c r="F211" s="101"/>
      <c r="G211" s="61"/>
      <c r="H211" s="61"/>
      <c r="M211" s="61"/>
      <c r="S211" s="61"/>
    </row>
    <row r="212" spans="6:19">
      <c r="F212" s="101"/>
      <c r="G212" s="61"/>
      <c r="H212" s="61"/>
      <c r="M212" s="61"/>
      <c r="S212" s="61"/>
    </row>
  </sheetData>
  <sheetProtection sheet="1" objects="1" scenarios="1" selectLockedCells="1" autoFilter="0"/>
  <protectedRanges>
    <protectedRange sqref="M1:R1048576" name="Bereik1"/>
  </protectedRanges>
  <autoFilter ref="B2:L202"/>
  <dataConsolidate/>
  <mergeCells count="4">
    <mergeCell ref="B1:C1"/>
    <mergeCell ref="D1:L1"/>
    <mergeCell ref="M1:R1"/>
    <mergeCell ref="S1:W1"/>
  </mergeCells>
  <phoneticPr fontId="0" type="noConversion"/>
  <conditionalFormatting sqref="E3:E202">
    <cfRule type="expression" dxfId="10" priority="9">
      <formula>AND(ISBLANK(E3),OR(NOT(ISBLANK(D3)),NOT(ISBLANK(F3:L3))))</formula>
    </cfRule>
  </conditionalFormatting>
  <conditionalFormatting sqref="F3:F202">
    <cfRule type="expression" dxfId="9" priority="8">
      <formula>AND(ISBLANK(F3),OR(NOT(ISBLANK(D3:E3)),NOT(ISBLANK(G3:L3))))</formula>
    </cfRule>
  </conditionalFormatting>
  <conditionalFormatting sqref="G3:G202">
    <cfRule type="expression" dxfId="8" priority="7">
      <formula>AND(ISBLANK(G3),OR(NOT(ISBLANK(D3:F3)),NOT(ISBLANK(H3:L3))))</formula>
    </cfRule>
  </conditionalFormatting>
  <conditionalFormatting sqref="H3:H202">
    <cfRule type="expression" dxfId="7" priority="6">
      <formula>AND(ISBLANK(H3),OR(NOT(ISBLANK(D3:G3)),NOT(ISBLANK(I3:L3))))</formula>
    </cfRule>
  </conditionalFormatting>
  <conditionalFormatting sqref="I3:I202">
    <cfRule type="expression" dxfId="6" priority="5">
      <formula>AND(ISBLANK(I3),OR(NOT(ISBLANK(D3:H3)),NOT(ISBLANK(J3:L3))))</formula>
    </cfRule>
  </conditionalFormatting>
  <conditionalFormatting sqref="J3:J202">
    <cfRule type="expression" dxfId="5" priority="4">
      <formula>AND(ISBLANK(J3),OR(NOT(ISBLANK(D3:I3)),NOT(ISBLANK(K3:L3))))</formula>
    </cfRule>
  </conditionalFormatting>
  <conditionalFormatting sqref="K3:K202">
    <cfRule type="expression" dxfId="4" priority="3">
      <formula>AND(ISBLANK(K3),OR(NOT(ISBLANK(D3:J3)),NOT(ISBLANK(L3))))</formula>
    </cfRule>
  </conditionalFormatting>
  <conditionalFormatting sqref="L3:L202">
    <cfRule type="expression" dxfId="3" priority="2">
      <formula>AND(ISBLANK(L3),OR(NOT(ISBLANK(D3:J3)),NOT(ISBLANK(K3))))</formula>
    </cfRule>
  </conditionalFormatting>
  <conditionalFormatting sqref="D3:D202">
    <cfRule type="expression" dxfId="2" priority="1">
      <formula>AND(ISBLANK(D3),OR(NOT(ISBLANK(E3)),NOT(ISBLANK(F3:L3))))</formula>
    </cfRule>
  </conditionalFormatting>
  <dataValidations disablePrompts="1" count="1">
    <dataValidation type="list" allowBlank="1" showInputMessage="1" showErrorMessage="1" sqref="S3:W202">
      <formula1>"slecht,matig,redelijk,goed,uitstekend"</formula1>
    </dataValidation>
  </dataValidations>
  <pageMargins left="0.2" right="0.2" top="0.2" bottom="0.2" header="0.2" footer="0.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E0F1DA"/>
  </sheetPr>
  <dimension ref="A1:BJ54"/>
  <sheetViews>
    <sheetView showZeros="0" defaultGridColor="0" colorId="9" workbookViewId="0">
      <selection activeCell="G27" sqref="G27:W27"/>
    </sheetView>
  </sheetViews>
  <sheetFormatPr baseColWidth="10" defaultColWidth="2.5" defaultRowHeight="15" customHeight="1" x14ac:dyDescent="0"/>
  <cols>
    <col min="1" max="1" width="7.33203125" style="1" customWidth="1"/>
    <col min="2" max="5" width="2.5" style="36" customWidth="1"/>
    <col min="6" max="6" width="10" style="1" customWidth="1"/>
    <col min="7" max="24" width="2.5" style="1"/>
    <col min="25" max="26" width="2" style="1" customWidth="1"/>
    <col min="27" max="27" width="6.6640625" style="1" customWidth="1"/>
    <col min="28" max="28" width="2.5" style="1" customWidth="1"/>
    <col min="29" max="33" width="2" style="1" customWidth="1"/>
    <col min="34" max="35" width="2.5" style="1" customWidth="1"/>
    <col min="36" max="395" width="9.1640625" style="1" customWidth="1"/>
    <col min="396" max="16384" width="2.5" style="1"/>
  </cols>
  <sheetData>
    <row r="1" spans="1:36" ht="15" customHeight="1">
      <c r="B1" s="30"/>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0"/>
      <c r="AI1" s="30"/>
    </row>
    <row r="2" spans="1:36" ht="15" customHeight="1">
      <c r="A2" s="32"/>
      <c r="B2" s="7"/>
      <c r="C2" s="7"/>
      <c r="D2" s="7"/>
      <c r="E2" s="7"/>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3"/>
    </row>
    <row r="3" spans="1:36" ht="15" customHeight="1">
      <c r="A3" s="32"/>
      <c r="B3" s="7"/>
      <c r="C3" s="7"/>
      <c r="D3" s="7"/>
      <c r="E3" s="7"/>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3"/>
    </row>
    <row r="4" spans="1:36" ht="15" customHeight="1">
      <c r="A4" s="32"/>
      <c r="B4" s="7"/>
      <c r="C4" s="206" t="s">
        <v>52</v>
      </c>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64"/>
      <c r="AJ4" s="33"/>
    </row>
    <row r="5" spans="1:36" ht="15" customHeight="1">
      <c r="A5" s="32"/>
      <c r="B5" s="7"/>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64"/>
      <c r="AJ5" s="33"/>
    </row>
    <row r="6" spans="1:36" ht="15" customHeight="1">
      <c r="A6" s="32"/>
      <c r="B6" s="7"/>
      <c r="C6" s="7"/>
      <c r="D6" s="7"/>
      <c r="E6" s="7"/>
      <c r="F6" s="8"/>
      <c r="G6" s="8"/>
      <c r="H6" s="8"/>
      <c r="I6" s="8"/>
      <c r="J6" s="8"/>
      <c r="K6" s="3"/>
      <c r="L6" s="3"/>
      <c r="M6" s="3"/>
      <c r="N6" s="3"/>
      <c r="O6" s="3"/>
      <c r="P6" s="3"/>
      <c r="Q6" s="3"/>
      <c r="R6" s="3"/>
      <c r="S6" s="3"/>
      <c r="T6" s="3"/>
      <c r="U6" s="3"/>
      <c r="V6" s="3"/>
      <c r="W6" s="3"/>
      <c r="X6" s="3"/>
      <c r="Y6" s="3"/>
      <c r="Z6" s="3"/>
      <c r="AA6" s="3"/>
      <c r="AB6" s="3"/>
      <c r="AC6" s="3"/>
      <c r="AD6" s="3"/>
      <c r="AE6" s="3"/>
      <c r="AF6" s="3"/>
      <c r="AG6" s="3"/>
      <c r="AH6" s="3"/>
      <c r="AI6" s="3"/>
      <c r="AJ6" s="33"/>
    </row>
    <row r="7" spans="1:36" ht="15" customHeight="1">
      <c r="A7" s="32"/>
      <c r="B7" s="7"/>
      <c r="C7" s="7"/>
      <c r="D7" s="7"/>
      <c r="E7" s="7"/>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3"/>
    </row>
    <row r="8" spans="1:36" ht="15" customHeight="1" thickBot="1">
      <c r="A8" s="32"/>
      <c r="B8" s="7"/>
      <c r="C8" s="7"/>
      <c r="D8" s="7"/>
      <c r="E8" s="7"/>
      <c r="F8" s="3"/>
      <c r="G8" s="25" t="s">
        <v>16</v>
      </c>
      <c r="H8" s="3"/>
      <c r="I8" s="3"/>
      <c r="J8" s="3"/>
      <c r="K8" s="3"/>
      <c r="L8" s="3"/>
      <c r="M8" s="3"/>
      <c r="N8" s="3"/>
      <c r="O8" s="3"/>
      <c r="P8" s="3"/>
      <c r="Q8" s="3"/>
      <c r="R8" s="3"/>
      <c r="S8" s="3"/>
      <c r="T8" s="3"/>
      <c r="U8" s="3"/>
      <c r="V8" s="3"/>
      <c r="W8" s="3"/>
      <c r="X8" s="3"/>
      <c r="Y8" s="3"/>
      <c r="Z8" s="3"/>
      <c r="AA8" s="3"/>
      <c r="AB8" s="3"/>
      <c r="AC8" s="3"/>
      <c r="AD8" s="3"/>
      <c r="AE8" s="3"/>
      <c r="AF8" s="3"/>
      <c r="AG8" s="3"/>
      <c r="AH8" s="3"/>
      <c r="AI8" s="3"/>
      <c r="AJ8" s="33"/>
    </row>
    <row r="9" spans="1:36" ht="15" customHeight="1" thickBot="1">
      <c r="A9" s="32"/>
      <c r="B9" s="7"/>
      <c r="C9" s="155" t="s">
        <v>39</v>
      </c>
      <c r="D9" s="155"/>
      <c r="E9" s="155"/>
      <c r="F9" s="155"/>
      <c r="G9" s="156">
        <f>Bedrijfsgegevens!F8</f>
        <v>0</v>
      </c>
      <c r="H9" s="157"/>
      <c r="I9" s="157"/>
      <c r="J9" s="157"/>
      <c r="K9" s="157"/>
      <c r="L9" s="157"/>
      <c r="M9" s="157"/>
      <c r="N9" s="157"/>
      <c r="O9" s="157"/>
      <c r="P9" s="157"/>
      <c r="Q9" s="157"/>
      <c r="R9" s="157"/>
      <c r="S9" s="157"/>
      <c r="T9" s="157"/>
      <c r="U9" s="157"/>
      <c r="V9" s="157"/>
      <c r="W9" s="157"/>
      <c r="X9" s="158"/>
      <c r="Y9" s="3"/>
      <c r="Z9" s="3"/>
      <c r="AA9" s="3"/>
      <c r="AB9" s="3"/>
      <c r="AC9" s="3"/>
      <c r="AD9" s="3"/>
      <c r="AE9" s="3"/>
      <c r="AF9" s="3"/>
      <c r="AG9" s="3"/>
      <c r="AH9" s="3"/>
      <c r="AI9" s="3"/>
      <c r="AJ9" s="33"/>
    </row>
    <row r="10" spans="1:36" ht="15" customHeight="1" thickBot="1">
      <c r="A10" s="32"/>
      <c r="B10" s="7"/>
      <c r="C10" s="155" t="s">
        <v>2</v>
      </c>
      <c r="D10" s="155"/>
      <c r="E10" s="155"/>
      <c r="F10" s="155"/>
      <c r="G10" s="156">
        <f>Bedrijfsgegevens!F14</f>
        <v>0</v>
      </c>
      <c r="H10" s="157"/>
      <c r="I10" s="157"/>
      <c r="J10" s="157"/>
      <c r="K10" s="157"/>
      <c r="L10" s="157"/>
      <c r="M10" s="157"/>
      <c r="N10" s="157"/>
      <c r="O10" s="157"/>
      <c r="P10" s="157"/>
      <c r="Q10" s="157"/>
      <c r="R10" s="157"/>
      <c r="S10" s="157"/>
      <c r="T10" s="157"/>
      <c r="U10" s="157"/>
      <c r="V10" s="157"/>
      <c r="W10" s="157"/>
      <c r="X10" s="158"/>
      <c r="Y10" s="3"/>
      <c r="Z10" s="3"/>
      <c r="AA10" s="3"/>
      <c r="AB10" s="3"/>
      <c r="AC10" s="3"/>
      <c r="AD10" s="3"/>
      <c r="AE10" s="3"/>
      <c r="AF10" s="3"/>
      <c r="AG10" s="3"/>
      <c r="AH10" s="3"/>
      <c r="AI10" s="3"/>
      <c r="AJ10" s="33"/>
    </row>
    <row r="11" spans="1:36" ht="15" customHeight="1" thickBot="1">
      <c r="A11" s="32"/>
      <c r="B11" s="7"/>
      <c r="C11" s="155" t="s">
        <v>0</v>
      </c>
      <c r="D11" s="155"/>
      <c r="E11" s="155"/>
      <c r="F11" s="155"/>
      <c r="G11" s="22" t="str">
        <f>MID(SUBSTITUTE(Bedrijfsgegevens!F15," ",""),1,1)</f>
        <v/>
      </c>
      <c r="H11" s="22" t="str">
        <f>MID(SUBSTITUTE(Bedrijfsgegevens!F15," ",""),2,1)</f>
        <v/>
      </c>
      <c r="I11" s="22" t="str">
        <f>MID(SUBSTITUTE(Bedrijfsgegevens!F15," ",""),3,1)</f>
        <v/>
      </c>
      <c r="J11" s="22" t="str">
        <f>MID(SUBSTITUTE(Bedrijfsgegevens!F15," ",""),4,1)</f>
        <v/>
      </c>
      <c r="K11" s="22" t="str">
        <f>UPPER(MID(SUBSTITUTE(Bedrijfsgegevens!F15," ",""),5,1))</f>
        <v/>
      </c>
      <c r="L11" s="22" t="str">
        <f>UPPER(MID(SUBSTITUTE(Bedrijfsgegevens!F15," ",""),6,1))</f>
        <v/>
      </c>
      <c r="M11" s="193" t="s">
        <v>3</v>
      </c>
      <c r="N11" s="193"/>
      <c r="O11" s="193"/>
      <c r="P11" s="207">
        <f>Bedrijfsgegevens!F16</f>
        <v>0</v>
      </c>
      <c r="Q11" s="208"/>
      <c r="R11" s="208"/>
      <c r="S11" s="208"/>
      <c r="T11" s="208"/>
      <c r="U11" s="208"/>
      <c r="V11" s="208"/>
      <c r="W11" s="208"/>
      <c r="X11" s="209"/>
      <c r="Y11" s="3"/>
      <c r="Z11" s="3"/>
      <c r="AA11" s="3"/>
      <c r="AB11" s="3"/>
      <c r="AC11" s="3"/>
      <c r="AD11" s="3"/>
      <c r="AE11" s="3"/>
      <c r="AF11" s="3"/>
      <c r="AG11" s="3"/>
      <c r="AH11" s="3"/>
      <c r="AI11" s="3"/>
      <c r="AJ11" s="33"/>
    </row>
    <row r="12" spans="1:36" ht="15" customHeight="1" thickBot="1">
      <c r="A12" s="32"/>
      <c r="B12" s="7"/>
      <c r="C12" s="155" t="s">
        <v>5</v>
      </c>
      <c r="D12" s="155"/>
      <c r="E12" s="155"/>
      <c r="F12" s="155"/>
      <c r="G12" s="212" t="str">
        <f>Bedrijfsgegevens!F21</f>
        <v>dhr.</v>
      </c>
      <c r="H12" s="213"/>
      <c r="I12" s="214"/>
      <c r="J12" s="211">
        <f>Bedrijfsgegevens!G21</f>
        <v>0</v>
      </c>
      <c r="K12" s="211"/>
      <c r="L12" s="211"/>
      <c r="M12" s="211"/>
      <c r="N12" s="211"/>
      <c r="O12" s="211"/>
      <c r="P12" s="211"/>
      <c r="Q12" s="211"/>
      <c r="R12" s="211"/>
      <c r="S12" s="211"/>
      <c r="T12" s="211"/>
      <c r="U12" s="211"/>
      <c r="V12" s="211"/>
      <c r="W12" s="211"/>
      <c r="X12" s="211"/>
      <c r="Y12" s="7"/>
      <c r="Z12" s="9"/>
      <c r="AA12" s="210" t="s">
        <v>66</v>
      </c>
      <c r="AB12" s="210"/>
      <c r="AC12" s="210"/>
      <c r="AD12" s="210"/>
      <c r="AE12" s="210"/>
      <c r="AF12" s="210"/>
      <c r="AG12" s="210"/>
      <c r="AH12" s="3"/>
      <c r="AI12" s="3"/>
      <c r="AJ12" s="33"/>
    </row>
    <row r="13" spans="1:36" ht="15" customHeight="1" thickBot="1">
      <c r="A13" s="32"/>
      <c r="B13" s="7"/>
      <c r="C13" s="155" t="s">
        <v>13</v>
      </c>
      <c r="D13" s="155"/>
      <c r="E13" s="155"/>
      <c r="F13" s="155"/>
      <c r="G13" s="156">
        <f>Bedrijfsgegevens!F19</f>
        <v>0</v>
      </c>
      <c r="H13" s="157"/>
      <c r="I13" s="157"/>
      <c r="J13" s="157"/>
      <c r="K13" s="157"/>
      <c r="L13" s="157"/>
      <c r="M13" s="157"/>
      <c r="N13" s="157"/>
      <c r="O13" s="157"/>
      <c r="P13" s="157"/>
      <c r="Q13" s="157"/>
      <c r="R13" s="157"/>
      <c r="S13" s="157"/>
      <c r="T13" s="157"/>
      <c r="U13" s="157"/>
      <c r="V13" s="157"/>
      <c r="W13" s="157"/>
      <c r="X13" s="158"/>
      <c r="Y13" s="7"/>
      <c r="Z13" s="9"/>
      <c r="AA13" s="210"/>
      <c r="AB13" s="210"/>
      <c r="AC13" s="210"/>
      <c r="AD13" s="210"/>
      <c r="AE13" s="210"/>
      <c r="AF13" s="210"/>
      <c r="AG13" s="210"/>
      <c r="AH13" s="3"/>
      <c r="AI13" s="3"/>
      <c r="AJ13" s="33"/>
    </row>
    <row r="14" spans="1:36" ht="15" customHeight="1" thickBot="1">
      <c r="A14" s="32"/>
      <c r="B14" s="7"/>
      <c r="C14" s="155" t="s">
        <v>15</v>
      </c>
      <c r="D14" s="155"/>
      <c r="E14" s="155"/>
      <c r="F14" s="155"/>
      <c r="G14" s="22" t="str">
        <f>MID(SUBSTITUTE(SUBSTITUTE(Bedrijfsgegevens!F18," ",""),"-",""),1,1)</f>
        <v/>
      </c>
      <c r="H14" s="22" t="str">
        <f>MID(SUBSTITUTE(SUBSTITUTE(Bedrijfsgegevens!F18," ",""),"-",""),2,1)</f>
        <v/>
      </c>
      <c r="I14" s="22" t="str">
        <f>MID(SUBSTITUTE(SUBSTITUTE(Bedrijfsgegevens!F18," ",""),"-",""),3,1)</f>
        <v/>
      </c>
      <c r="J14" s="22" t="str">
        <f>MID(SUBSTITUTE(SUBSTITUTE(Bedrijfsgegevens!F18," ",""),"-",""),4,1)</f>
        <v/>
      </c>
      <c r="K14" s="22" t="str">
        <f>MID(SUBSTITUTE(SUBSTITUTE(Bedrijfsgegevens!F18," ",""),"-",""),5,1)</f>
        <v/>
      </c>
      <c r="L14" s="22" t="str">
        <f>MID(SUBSTITUTE(SUBSTITUTE(Bedrijfsgegevens!F18," ",""),"-",""),6,1)</f>
        <v/>
      </c>
      <c r="M14" s="22" t="str">
        <f>MID(SUBSTITUTE(SUBSTITUTE(Bedrijfsgegevens!F18," ",""),"-",""),7,1)</f>
        <v/>
      </c>
      <c r="N14" s="22" t="str">
        <f>MID(SUBSTITUTE(SUBSTITUTE(Bedrijfsgegevens!F18," ",""),"-",""),8,1)</f>
        <v/>
      </c>
      <c r="O14" s="22" t="str">
        <f>MID(SUBSTITUTE(SUBSTITUTE(Bedrijfsgegevens!F18," ",""),"-",""),9,1)</f>
        <v/>
      </c>
      <c r="P14" s="22" t="str">
        <f>MID(SUBSTITUTE(SUBSTITUTE(Bedrijfsgegevens!F18," ",""),"-",""),10,1)</f>
        <v/>
      </c>
      <c r="Q14" s="3"/>
      <c r="R14" s="3"/>
      <c r="S14" s="3"/>
      <c r="T14" s="3"/>
      <c r="U14" s="3"/>
      <c r="V14" s="3"/>
      <c r="W14" s="3"/>
      <c r="X14" s="3"/>
      <c r="Y14" s="3"/>
      <c r="Z14" s="3"/>
      <c r="AA14" s="210"/>
      <c r="AB14" s="210"/>
      <c r="AC14" s="210"/>
      <c r="AD14" s="210"/>
      <c r="AE14" s="210"/>
      <c r="AF14" s="210"/>
      <c r="AG14" s="210"/>
      <c r="AH14" s="3"/>
      <c r="AI14" s="3"/>
      <c r="AJ14" s="33"/>
    </row>
    <row r="15" spans="1:36" ht="15" customHeight="1" thickBot="1">
      <c r="A15" s="32"/>
      <c r="B15" s="7"/>
      <c r="C15" s="155" t="s">
        <v>31</v>
      </c>
      <c r="D15" s="155"/>
      <c r="E15" s="155"/>
      <c r="F15" s="155"/>
      <c r="G15" s="22" t="str">
        <f>MID(SUBSTITUTE(SUBSTITUTE(Bedrijfsgegevens!F22," ",""),"-",""),1,1)</f>
        <v/>
      </c>
      <c r="H15" s="22" t="str">
        <f>MID(SUBSTITUTE(SUBSTITUTE(Bedrijfsgegevens!F22," ",""),"-",""),2,1)</f>
        <v/>
      </c>
      <c r="I15" s="22" t="str">
        <f>MID(SUBSTITUTE(SUBSTITUTE(Bedrijfsgegevens!F22," ",""),"-",""),3,1)</f>
        <v/>
      </c>
      <c r="J15" s="22" t="str">
        <f>MID(SUBSTITUTE(SUBSTITUTE(Bedrijfsgegevens!F22," ",""),"-",""),4,1)</f>
        <v/>
      </c>
      <c r="K15" s="22" t="str">
        <f>MID(SUBSTITUTE(SUBSTITUTE(Bedrijfsgegevens!F22," ",""),"-",""),5,1)</f>
        <v/>
      </c>
      <c r="L15" s="22" t="str">
        <f>MID(SUBSTITUTE(SUBSTITUTE(Bedrijfsgegevens!F22," ",""),"-",""),6,1)</f>
        <v/>
      </c>
      <c r="M15" s="22" t="str">
        <f>MID(SUBSTITUTE(SUBSTITUTE(Bedrijfsgegevens!F22," ",""),"-",""),7,1)</f>
        <v/>
      </c>
      <c r="N15" s="22" t="str">
        <f>MID(SUBSTITUTE(SUBSTITUTE(Bedrijfsgegevens!F22," ",""),"-",""),8,1)</f>
        <v/>
      </c>
      <c r="O15" s="22" t="str">
        <f>MID(SUBSTITUTE(SUBSTITUTE(Bedrijfsgegevens!F22," ",""),"-",""),9,1)</f>
        <v/>
      </c>
      <c r="P15" s="3"/>
      <c r="Q15" s="3"/>
      <c r="R15" s="3"/>
      <c r="S15" s="3"/>
      <c r="T15" s="3"/>
      <c r="U15" s="3"/>
      <c r="V15" s="3"/>
      <c r="W15" s="3"/>
      <c r="X15" s="3"/>
      <c r="Y15" s="3"/>
      <c r="Z15" s="3"/>
      <c r="AA15" s="210"/>
      <c r="AB15" s="210"/>
      <c r="AC15" s="210"/>
      <c r="AD15" s="210"/>
      <c r="AE15" s="210"/>
      <c r="AF15" s="210"/>
      <c r="AG15" s="210"/>
      <c r="AH15" s="3"/>
      <c r="AI15" s="3"/>
      <c r="AJ15" s="33"/>
    </row>
    <row r="16" spans="1:36" ht="15" customHeight="1" thickBot="1">
      <c r="A16" s="32"/>
      <c r="B16" s="7"/>
      <c r="C16" s="155" t="s">
        <v>32</v>
      </c>
      <c r="D16" s="155"/>
      <c r="E16" s="155"/>
      <c r="F16" s="155"/>
      <c r="G16" s="22" t="str">
        <f>UPPER(MID(SUBSTITUTE(SUBSTITUTE(Bedrijfsgegevens!F23," ",""),"-",""),1,1))</f>
        <v/>
      </c>
      <c r="H16" s="22" t="str">
        <f>UPPER(MID(SUBSTITUTE(SUBSTITUTE(Bedrijfsgegevens!F23," ",""),"-",""),2,1))</f>
        <v/>
      </c>
      <c r="I16" s="22" t="str">
        <f>MID(SUBSTITUTE(SUBSTITUTE(Bedrijfsgegevens!F23," ",""),"-",""),3,1)</f>
        <v/>
      </c>
      <c r="J16" s="22" t="str">
        <f>MID(SUBSTITUTE(SUBSTITUTE(Bedrijfsgegevens!F23," ",""),"-",""),4,1)</f>
        <v/>
      </c>
      <c r="K16" s="22" t="str">
        <f>UPPER(MID(SUBSTITUTE(SUBSTITUTE(Bedrijfsgegevens!F23," ",""),"-",""),5,1))</f>
        <v/>
      </c>
      <c r="L16" s="22" t="str">
        <f>UPPER(MID(SUBSTITUTE(SUBSTITUTE(Bedrijfsgegevens!F23," ",""),"-",""),6,1))</f>
        <v/>
      </c>
      <c r="M16" s="22" t="str">
        <f>UPPER(MID(SUBSTITUTE(SUBSTITUTE(Bedrijfsgegevens!F23," ",""),"-",""),7,1))</f>
        <v/>
      </c>
      <c r="N16" s="22" t="str">
        <f>UPPER(MID(SUBSTITUTE(SUBSTITUTE(Bedrijfsgegevens!F23," ",""),"-",""),8,1))</f>
        <v/>
      </c>
      <c r="O16" s="22" t="str">
        <f>MID(SUBSTITUTE(SUBSTITUTE(Bedrijfsgegevens!F23," ",""),"-",""),9,1)</f>
        <v/>
      </c>
      <c r="P16" s="21" t="str">
        <f>MID(SUBSTITUTE(SUBSTITUTE(Bedrijfsgegevens!F23," ",""),"-",""),10,1)</f>
        <v/>
      </c>
      <c r="Q16" s="21" t="str">
        <f>MID(SUBSTITUTE(SUBSTITUTE(Bedrijfsgegevens!F23," ",""),"-",""),11,1)</f>
        <v/>
      </c>
      <c r="R16" s="21" t="str">
        <f>MID(SUBSTITUTE(SUBSTITUTE(Bedrijfsgegevens!F23," ",""),"-",""),12,1)</f>
        <v/>
      </c>
      <c r="S16" s="21" t="str">
        <f>MID(SUBSTITUTE(SUBSTITUTE(Bedrijfsgegevens!F23," ",""),"-",""),13,1)</f>
        <v/>
      </c>
      <c r="T16" s="21" t="str">
        <f>MID(SUBSTITUTE(SUBSTITUTE(Bedrijfsgegevens!F23," ",""),"-",""),14,1)</f>
        <v/>
      </c>
      <c r="U16" s="21" t="str">
        <f>MID(SUBSTITUTE(SUBSTITUTE(Bedrijfsgegevens!F23," ",""),"-",""),15,1)</f>
        <v/>
      </c>
      <c r="V16" s="21" t="str">
        <f>MID(SUBSTITUTE(SUBSTITUTE(Bedrijfsgegevens!F23," ",""),"-",""),16,1)</f>
        <v/>
      </c>
      <c r="W16" s="21" t="str">
        <f>MID(SUBSTITUTE(SUBSTITUTE(Bedrijfsgegevens!F23," ",""),"-",""),17,1)</f>
        <v/>
      </c>
      <c r="X16" s="21" t="str">
        <f>MID(SUBSTITUTE(SUBSTITUTE(Bedrijfsgegevens!F23," ",""),"-",""),18,1)</f>
        <v/>
      </c>
      <c r="Y16" s="3"/>
      <c r="Z16" s="126"/>
      <c r="AA16" s="126"/>
      <c r="AB16" s="126"/>
      <c r="AC16" s="126"/>
      <c r="AD16" s="126"/>
      <c r="AE16" s="126"/>
      <c r="AF16" s="126"/>
      <c r="AG16" s="126"/>
      <c r="AH16" s="126"/>
      <c r="AI16" s="24"/>
      <c r="AJ16" s="33"/>
    </row>
    <row r="17" spans="1:62" ht="15" customHeight="1">
      <c r="A17" s="32"/>
      <c r="B17" s="7"/>
      <c r="C17" s="3"/>
      <c r="D17" s="7"/>
      <c r="E17" s="7"/>
      <c r="F17" s="3"/>
      <c r="G17" s="3"/>
      <c r="H17" s="3"/>
      <c r="I17" s="3"/>
      <c r="J17" s="3"/>
      <c r="K17" s="3"/>
      <c r="L17" s="3"/>
      <c r="M17" s="3"/>
      <c r="N17" s="3"/>
      <c r="O17" s="3"/>
      <c r="P17" s="3"/>
      <c r="Q17" s="3"/>
      <c r="R17" s="3"/>
      <c r="S17" s="3"/>
      <c r="T17" s="3"/>
      <c r="U17" s="3"/>
      <c r="V17" s="3"/>
      <c r="W17" s="3"/>
      <c r="X17" s="3"/>
      <c r="Y17" s="3"/>
      <c r="Z17" s="126"/>
      <c r="AA17" s="126"/>
      <c r="AB17" s="126"/>
      <c r="AC17" s="126"/>
      <c r="AD17" s="126"/>
      <c r="AE17" s="126"/>
      <c r="AF17" s="126"/>
      <c r="AG17" s="126"/>
      <c r="AH17" s="126"/>
      <c r="AI17" s="24"/>
      <c r="AJ17" s="33"/>
    </row>
    <row r="18" spans="1:62" ht="15" customHeight="1" thickBot="1">
      <c r="A18" s="32"/>
      <c r="B18" s="7"/>
      <c r="C18" s="3"/>
      <c r="D18" s="7"/>
      <c r="E18" s="7"/>
      <c r="F18" s="3"/>
      <c r="G18" s="25" t="s">
        <v>18</v>
      </c>
      <c r="H18" s="3"/>
      <c r="I18" s="3"/>
      <c r="J18" s="3"/>
      <c r="K18" s="3"/>
      <c r="L18" s="3"/>
      <c r="M18" s="3"/>
      <c r="N18" s="3"/>
      <c r="O18" s="3"/>
      <c r="P18" s="3"/>
      <c r="Q18" s="3"/>
      <c r="R18" s="3"/>
      <c r="S18" s="3"/>
      <c r="T18" s="3"/>
      <c r="U18" s="3"/>
      <c r="V18" s="3"/>
      <c r="W18" s="3"/>
      <c r="X18" s="3"/>
      <c r="Y18" s="3"/>
      <c r="Z18" s="126"/>
      <c r="AA18" s="126"/>
      <c r="AB18" s="126"/>
      <c r="AC18" s="126"/>
      <c r="AD18" s="126"/>
      <c r="AE18" s="126"/>
      <c r="AF18" s="126"/>
      <c r="AG18" s="126"/>
      <c r="AH18" s="126"/>
      <c r="AI18" s="24"/>
      <c r="AJ18" s="33"/>
      <c r="BC18" s="34"/>
      <c r="BD18" s="34"/>
      <c r="BE18" s="35"/>
      <c r="BF18" s="34"/>
      <c r="BG18" s="34"/>
      <c r="BH18" s="34"/>
      <c r="BI18" s="34"/>
      <c r="BJ18" s="34"/>
    </row>
    <row r="19" spans="1:62" ht="15" customHeight="1" thickBot="1">
      <c r="A19" s="32"/>
      <c r="B19" s="7"/>
      <c r="C19" s="155" t="s">
        <v>33</v>
      </c>
      <c r="D19" s="155"/>
      <c r="E19" s="155"/>
      <c r="F19" s="155"/>
      <c r="G19" s="190" t="str">
        <f>IFERROR(VLOOKUP(VLOOKUP(cursist,personeelLijst,2,FALSE),scholingsplan,4),"")</f>
        <v/>
      </c>
      <c r="H19" s="191"/>
      <c r="I19" s="191"/>
      <c r="J19" s="191"/>
      <c r="K19" s="191"/>
      <c r="L19" s="191"/>
      <c r="M19" s="191"/>
      <c r="N19" s="191"/>
      <c r="O19" s="191"/>
      <c r="P19" s="191"/>
      <c r="Q19" s="191"/>
      <c r="R19" s="191"/>
      <c r="S19" s="191"/>
      <c r="T19" s="191"/>
      <c r="U19" s="191"/>
      <c r="V19" s="191"/>
      <c r="W19" s="191"/>
      <c r="X19" s="192"/>
      <c r="Y19" s="3"/>
      <c r="Z19" s="126"/>
      <c r="AA19" s="126"/>
      <c r="AB19" s="126"/>
      <c r="AC19" s="126"/>
      <c r="AD19" s="126"/>
      <c r="AE19" s="126"/>
      <c r="AF19" s="126"/>
      <c r="AG19" s="126"/>
      <c r="AH19" s="126"/>
      <c r="AI19" s="24"/>
      <c r="AJ19" s="33"/>
    </row>
    <row r="20" spans="1:62" ht="15" customHeight="1" thickBot="1">
      <c r="A20" s="32"/>
      <c r="B20" s="7"/>
      <c r="C20" s="155" t="s">
        <v>34</v>
      </c>
      <c r="D20" s="155"/>
      <c r="E20" s="155"/>
      <c r="F20" s="155"/>
      <c r="G20" s="190" t="str">
        <f>IFERROR(VLOOKUP(VLOOKUP(cursist,personeelLijst,2,FALSE),scholingsplan,5),"")</f>
        <v/>
      </c>
      <c r="H20" s="191"/>
      <c r="I20" s="191"/>
      <c r="J20" s="191"/>
      <c r="K20" s="191"/>
      <c r="L20" s="191"/>
      <c r="M20" s="191"/>
      <c r="N20" s="191"/>
      <c r="O20" s="191"/>
      <c r="P20" s="191"/>
      <c r="Q20" s="191"/>
      <c r="R20" s="191"/>
      <c r="S20" s="191"/>
      <c r="T20" s="191"/>
      <c r="U20" s="191"/>
      <c r="V20" s="191"/>
      <c r="W20" s="191"/>
      <c r="X20" s="192"/>
      <c r="Y20" s="3"/>
      <c r="Z20" s="126"/>
      <c r="AA20" s="126"/>
      <c r="AB20" s="126"/>
      <c r="AC20" s="126"/>
      <c r="AD20" s="126"/>
      <c r="AE20" s="126"/>
      <c r="AF20" s="126"/>
      <c r="AG20" s="126"/>
      <c r="AH20" s="126"/>
      <c r="AI20" s="24"/>
      <c r="AJ20" s="33"/>
    </row>
    <row r="21" spans="1:62" ht="15" customHeight="1" thickBot="1">
      <c r="A21" s="32"/>
      <c r="B21" s="7"/>
      <c r="C21" s="155" t="s">
        <v>37</v>
      </c>
      <c r="D21" s="155"/>
      <c r="E21" s="155"/>
      <c r="F21" s="155"/>
      <c r="G21" s="190" t="str">
        <f>IFERROR(VLOOKUP(VLOOKUP(cursist,personeelLijst,2,FALSE),scholingsplan,6),"")</f>
        <v/>
      </c>
      <c r="H21" s="191"/>
      <c r="I21" s="191"/>
      <c r="J21" s="191"/>
      <c r="K21" s="191"/>
      <c r="L21" s="191"/>
      <c r="M21" s="191"/>
      <c r="N21" s="191"/>
      <c r="O21" s="191"/>
      <c r="P21" s="191"/>
      <c r="Q21" s="191"/>
      <c r="R21" s="191"/>
      <c r="S21" s="191"/>
      <c r="T21" s="191"/>
      <c r="U21" s="191"/>
      <c r="V21" s="191"/>
      <c r="W21" s="191"/>
      <c r="X21" s="192"/>
      <c r="Y21" s="3"/>
      <c r="Z21" s="126"/>
      <c r="AA21" s="126"/>
      <c r="AB21" s="126"/>
      <c r="AC21" s="126"/>
      <c r="AD21" s="126"/>
      <c r="AE21" s="126"/>
      <c r="AF21" s="126"/>
      <c r="AG21" s="126"/>
      <c r="AH21" s="126"/>
      <c r="AI21" s="24"/>
      <c r="AJ21" s="33"/>
    </row>
    <row r="22" spans="1:62" ht="15" customHeight="1" thickBot="1">
      <c r="A22" s="32"/>
      <c r="B22" s="7"/>
      <c r="C22" s="155" t="s">
        <v>102</v>
      </c>
      <c r="D22" s="155"/>
      <c r="E22" s="155"/>
      <c r="F22" s="155"/>
      <c r="G22" s="23" t="s">
        <v>19</v>
      </c>
      <c r="H22" s="196" t="str">
        <f>IFERROR(VLOOKUP(VLOOKUP(cursist,personeelLijst,2,FALSE),scholingsplan,7),"")</f>
        <v/>
      </c>
      <c r="I22" s="196"/>
      <c r="J22" s="196"/>
      <c r="K22" s="196"/>
      <c r="L22" s="196"/>
      <c r="M22" s="196"/>
      <c r="N22" s="196"/>
      <c r="O22" s="196"/>
      <c r="P22" s="196"/>
      <c r="Q22" s="196"/>
      <c r="R22" s="196"/>
      <c r="S22" s="196"/>
      <c r="T22" s="194" t="s">
        <v>75</v>
      </c>
      <c r="U22" s="194"/>
      <c r="V22" s="194"/>
      <c r="W22" s="194"/>
      <c r="X22" s="195"/>
      <c r="Y22" s="3"/>
      <c r="Z22" s="126"/>
      <c r="AA22" s="126"/>
      <c r="AB22" s="126"/>
      <c r="AC22" s="126"/>
      <c r="AD22" s="126"/>
      <c r="AE22" s="126"/>
      <c r="AF22" s="126"/>
      <c r="AG22" s="126"/>
      <c r="AH22" s="126"/>
      <c r="AI22" s="24"/>
      <c r="AJ22" s="33"/>
    </row>
    <row r="23" spans="1:62" ht="15" customHeight="1" thickBot="1">
      <c r="A23" s="32"/>
      <c r="B23" s="7"/>
      <c r="C23" s="155" t="s">
        <v>53</v>
      </c>
      <c r="D23" s="155"/>
      <c r="E23" s="155"/>
      <c r="F23" s="155"/>
      <c r="G23" s="190" t="str">
        <f>IFERROR(VLOOKUP(VLOOKUP(cursist,personeelLijst,2,FALSE),scholingsplan,8),"")</f>
        <v/>
      </c>
      <c r="H23" s="191"/>
      <c r="I23" s="191"/>
      <c r="J23" s="191"/>
      <c r="K23" s="191"/>
      <c r="L23" s="191"/>
      <c r="M23" s="191"/>
      <c r="N23" s="191"/>
      <c r="O23" s="191"/>
      <c r="P23" s="191"/>
      <c r="Q23" s="191"/>
      <c r="R23" s="191"/>
      <c r="S23" s="191"/>
      <c r="T23" s="191"/>
      <c r="U23" s="191"/>
      <c r="V23" s="191"/>
      <c r="W23" s="191"/>
      <c r="X23" s="192"/>
      <c r="Y23" s="3"/>
      <c r="Z23" s="126"/>
      <c r="AA23" s="126"/>
      <c r="AB23" s="126"/>
      <c r="AC23" s="126"/>
      <c r="AD23" s="126"/>
      <c r="AE23" s="126"/>
      <c r="AF23" s="126"/>
      <c r="AG23" s="126"/>
      <c r="AH23" s="126"/>
      <c r="AI23" s="24"/>
      <c r="AJ23" s="33"/>
    </row>
    <row r="24" spans="1:62" ht="15" customHeight="1" thickBot="1">
      <c r="A24" s="32"/>
      <c r="B24" s="7"/>
      <c r="C24" s="155" t="s">
        <v>35</v>
      </c>
      <c r="D24" s="155"/>
      <c r="E24" s="155"/>
      <c r="F24" s="155"/>
      <c r="G24" s="197" t="str">
        <f>IFERROR(VLOOKUP(VLOOKUP(cursist,personeelLijst,2,FALSE),scholingsplan,9),"")</f>
        <v/>
      </c>
      <c r="H24" s="198"/>
      <c r="I24" s="198"/>
      <c r="J24" s="198"/>
      <c r="K24" s="198"/>
      <c r="L24" s="198"/>
      <c r="M24" s="199"/>
      <c r="N24" s="193" t="s">
        <v>36</v>
      </c>
      <c r="O24" s="193"/>
      <c r="P24" s="193"/>
      <c r="Q24" s="193"/>
      <c r="R24" s="197" t="str">
        <f>IFERROR(VLOOKUP(VLOOKUP(cursist,personeelLijst,2,FALSE),scholingsplan,10),"")</f>
        <v/>
      </c>
      <c r="S24" s="198"/>
      <c r="T24" s="198"/>
      <c r="U24" s="198"/>
      <c r="V24" s="198"/>
      <c r="W24" s="198"/>
      <c r="X24" s="199"/>
      <c r="Y24" s="3"/>
      <c r="Z24" s="126"/>
      <c r="AA24" s="126"/>
      <c r="AB24" s="126"/>
      <c r="AC24" s="126"/>
      <c r="AD24" s="126"/>
      <c r="AE24" s="126"/>
      <c r="AF24" s="126"/>
      <c r="AG24" s="126"/>
      <c r="AH24" s="126"/>
      <c r="AI24" s="24"/>
      <c r="AJ24" s="33"/>
    </row>
    <row r="25" spans="1:62" ht="15" customHeight="1">
      <c r="A25" s="32"/>
      <c r="B25" s="7"/>
      <c r="C25" s="7"/>
      <c r="D25" s="7"/>
      <c r="E25" s="7"/>
      <c r="F25" s="3"/>
      <c r="G25" s="3"/>
      <c r="H25" s="3"/>
      <c r="I25" s="3"/>
      <c r="J25" s="3"/>
      <c r="K25" s="3"/>
      <c r="L25" s="3"/>
      <c r="M25" s="3"/>
      <c r="N25" s="3"/>
      <c r="O25" s="3"/>
      <c r="P25" s="3"/>
      <c r="Q25" s="3"/>
      <c r="R25" s="3"/>
      <c r="S25" s="3"/>
      <c r="T25" s="3"/>
      <c r="U25" s="3"/>
      <c r="V25" s="3"/>
      <c r="W25" s="3"/>
      <c r="X25" s="3"/>
      <c r="Y25" s="3"/>
      <c r="Z25" s="126"/>
      <c r="AA25" s="126"/>
      <c r="AB25" s="126"/>
      <c r="AC25" s="126"/>
      <c r="AD25" s="126"/>
      <c r="AE25" s="126"/>
      <c r="AF25" s="126"/>
      <c r="AG25" s="126"/>
      <c r="AH25" s="126"/>
      <c r="AI25" s="24"/>
      <c r="AJ25" s="33"/>
    </row>
    <row r="26" spans="1:62" ht="15" customHeight="1" thickBot="1">
      <c r="A26" s="32"/>
      <c r="B26" s="7"/>
      <c r="C26" s="3"/>
      <c r="D26" s="7"/>
      <c r="E26" s="7"/>
      <c r="F26" s="3"/>
      <c r="G26" s="25" t="s">
        <v>44</v>
      </c>
      <c r="H26" s="3"/>
      <c r="I26" s="3"/>
      <c r="J26" s="3"/>
      <c r="K26" s="3"/>
      <c r="L26" s="3"/>
      <c r="M26" s="3"/>
      <c r="N26" s="3"/>
      <c r="O26" s="3"/>
      <c r="P26" s="3"/>
      <c r="Q26" s="3"/>
      <c r="R26" s="3"/>
      <c r="S26" s="3"/>
      <c r="T26" s="3"/>
      <c r="U26" s="3"/>
      <c r="V26" s="3"/>
      <c r="W26" s="3"/>
      <c r="X26" s="3"/>
      <c r="Y26" s="3"/>
      <c r="Z26" s="126"/>
      <c r="AA26" s="126"/>
      <c r="AB26" s="126"/>
      <c r="AC26" s="126"/>
      <c r="AD26" s="126"/>
      <c r="AE26" s="126"/>
      <c r="AF26" s="126"/>
      <c r="AG26" s="126"/>
      <c r="AH26" s="126"/>
      <c r="AI26" s="24"/>
      <c r="AJ26" s="33"/>
    </row>
    <row r="27" spans="1:62" ht="15" customHeight="1" thickBot="1">
      <c r="A27" s="32"/>
      <c r="B27" s="7"/>
      <c r="C27" s="155" t="s">
        <v>38</v>
      </c>
      <c r="D27" s="155"/>
      <c r="E27" s="155"/>
      <c r="F27" s="155"/>
      <c r="G27" s="201"/>
      <c r="H27" s="202"/>
      <c r="I27" s="202"/>
      <c r="J27" s="202"/>
      <c r="K27" s="202"/>
      <c r="L27" s="202"/>
      <c r="M27" s="202"/>
      <c r="N27" s="202"/>
      <c r="O27" s="202"/>
      <c r="P27" s="202"/>
      <c r="Q27" s="202"/>
      <c r="R27" s="202"/>
      <c r="S27" s="202"/>
      <c r="T27" s="202"/>
      <c r="U27" s="202"/>
      <c r="V27" s="202"/>
      <c r="W27" s="202"/>
      <c r="X27" s="27"/>
      <c r="Y27" s="3"/>
      <c r="Z27" s="126"/>
      <c r="AA27" s="126"/>
      <c r="AB27" s="126"/>
      <c r="AC27" s="126"/>
      <c r="AD27" s="126"/>
      <c r="AE27" s="126"/>
      <c r="AF27" s="126"/>
      <c r="AG27" s="126"/>
      <c r="AH27" s="126"/>
      <c r="AI27" s="24"/>
      <c r="AJ27" s="33"/>
      <c r="AL27" s="36"/>
      <c r="AM27" s="36"/>
      <c r="AO27" s="37"/>
    </row>
    <row r="28" spans="1:62" ht="15" customHeight="1" thickBot="1">
      <c r="A28" s="32"/>
      <c r="B28" s="7"/>
      <c r="C28" s="155" t="s">
        <v>101</v>
      </c>
      <c r="D28" s="155"/>
      <c r="E28" s="155"/>
      <c r="F28" s="155"/>
      <c r="G28" s="22" t="str">
        <f>IFERROR(MID(VLOOKUP(VLOOKUP(cursist,personeelLijst,2,FALSE),personeel,6),1,1),"")</f>
        <v/>
      </c>
      <c r="H28" s="22" t="str">
        <f>IFERROR(MID(VLOOKUP(VLOOKUP(cursist,personeelLijst,2,FALSE),personeel,6),2,1),"")</f>
        <v/>
      </c>
      <c r="I28" s="22" t="str">
        <f>IFERROR(MID(VLOOKUP(VLOOKUP(cursist,personeelLijst,2,FALSE),personeel,6),3,1),"")</f>
        <v/>
      </c>
      <c r="J28" s="22" t="str">
        <f>IFERROR(MID(VLOOKUP(VLOOKUP(cursist,personeelLijst,2,FALSE),personeel,6),4,1),"")</f>
        <v/>
      </c>
      <c r="K28" s="22" t="str">
        <f>IFERROR(MID(VLOOKUP(VLOOKUP(cursist,personeelLijst,2,FALSE),personeel,6),5,1),"")</f>
        <v/>
      </c>
      <c r="L28" s="22" t="str">
        <f>IFERROR(MID(VLOOKUP(VLOOKUP(cursist,personeelLijst,2,FALSE),personeel,6),6,1),"")</f>
        <v/>
      </c>
      <c r="M28" s="22" t="str">
        <f>IFERROR(MID(VLOOKUP(VLOOKUP(cursist,personeelLijst,2,FALSE),personeel,6),7,1),"")</f>
        <v/>
      </c>
      <c r="N28" s="22" t="str">
        <f>IFERROR(MID(VLOOKUP(VLOOKUP(cursist,personeelLijst,2,FALSE),personeel,6),8,1),"")</f>
        <v/>
      </c>
      <c r="O28" s="22" t="str">
        <f>IFERROR(MID(VLOOKUP(VLOOKUP(cursist,personeelLijst,2,FALSE),personeel,6),9,1),"")</f>
        <v/>
      </c>
      <c r="P28" s="22" t="str">
        <f>IFERROR(MID(VLOOKUP(VLOOKUP(cursist,personeelLijst,2,FALSE),personeel,6),10,1),"")</f>
        <v/>
      </c>
      <c r="Q28" s="3"/>
      <c r="R28" s="3"/>
      <c r="S28" s="3"/>
      <c r="T28" s="3"/>
      <c r="U28" s="3"/>
      <c r="V28" s="3"/>
      <c r="W28" s="3"/>
      <c r="X28" s="3"/>
      <c r="Y28" s="3"/>
      <c r="Z28" s="126"/>
      <c r="AA28" s="126"/>
      <c r="AB28" s="126"/>
      <c r="AC28" s="126"/>
      <c r="AD28" s="126"/>
      <c r="AE28" s="126"/>
      <c r="AF28" s="126"/>
      <c r="AG28" s="126"/>
      <c r="AH28" s="126"/>
      <c r="AI28" s="24"/>
      <c r="AJ28" s="33"/>
      <c r="AK28" s="38"/>
      <c r="AL28" s="38"/>
      <c r="AM28" s="38"/>
      <c r="AN28" s="38"/>
    </row>
    <row r="29" spans="1:62" ht="15" customHeight="1" thickBot="1">
      <c r="A29" s="32"/>
      <c r="B29" s="7"/>
      <c r="C29" s="155" t="s">
        <v>97</v>
      </c>
      <c r="D29" s="155"/>
      <c r="E29" s="155"/>
      <c r="F29" s="155"/>
      <c r="G29" s="149" t="s">
        <v>98</v>
      </c>
      <c r="H29" s="150"/>
      <c r="I29" s="149" t="s">
        <v>99</v>
      </c>
      <c r="J29" s="151"/>
      <c r="K29" s="152" t="s">
        <v>100</v>
      </c>
      <c r="L29" s="153"/>
      <c r="M29" s="153"/>
      <c r="N29" s="153"/>
      <c r="O29" s="153"/>
      <c r="P29" s="153"/>
      <c r="Q29" s="153"/>
      <c r="R29" s="153"/>
      <c r="S29" s="153"/>
      <c r="T29" s="153"/>
      <c r="U29" s="153"/>
      <c r="V29" s="153"/>
      <c r="W29" s="153"/>
      <c r="X29" s="154"/>
      <c r="Y29" s="3"/>
      <c r="Z29" s="126"/>
      <c r="AA29" s="126"/>
      <c r="AB29" s="126"/>
      <c r="AC29" s="126"/>
      <c r="AD29" s="126"/>
      <c r="AE29" s="126"/>
      <c r="AF29" s="126"/>
      <c r="AG29" s="126"/>
      <c r="AH29" s="126"/>
      <c r="AI29" s="24"/>
      <c r="AJ29" s="33"/>
      <c r="AK29" s="38"/>
      <c r="AL29" s="38"/>
      <c r="AM29" s="38"/>
      <c r="AN29" s="38"/>
    </row>
    <row r="30" spans="1:62" ht="15" customHeight="1">
      <c r="A30" s="32"/>
      <c r="B30" s="7"/>
      <c r="C30" s="7"/>
      <c r="D30" s="7"/>
      <c r="E30" s="7"/>
      <c r="F30" s="65"/>
      <c r="G30" s="3"/>
      <c r="H30" s="3"/>
      <c r="I30" s="3"/>
      <c r="J30" s="3"/>
      <c r="K30" s="3"/>
      <c r="L30" s="3"/>
      <c r="M30" s="3"/>
      <c r="N30" s="3"/>
      <c r="O30" s="3"/>
      <c r="P30" s="3"/>
      <c r="Q30" s="3"/>
      <c r="R30" s="3"/>
      <c r="S30" s="3"/>
      <c r="T30" s="3"/>
      <c r="U30" s="3"/>
      <c r="V30" s="3"/>
      <c r="W30" s="3"/>
      <c r="X30" s="3"/>
      <c r="Y30" s="3"/>
      <c r="Z30" s="126"/>
      <c r="AA30" s="126"/>
      <c r="AB30" s="126"/>
      <c r="AC30" s="126"/>
      <c r="AD30" s="126"/>
      <c r="AE30" s="126"/>
      <c r="AF30" s="126"/>
      <c r="AG30" s="126"/>
      <c r="AH30" s="126"/>
      <c r="AI30" s="24"/>
      <c r="AJ30" s="33"/>
    </row>
    <row r="31" spans="1:62" ht="15" customHeight="1" thickBot="1">
      <c r="A31" s="32"/>
      <c r="B31" s="7"/>
      <c r="C31" s="7"/>
      <c r="D31" s="7"/>
      <c r="E31" s="7"/>
      <c r="F31" s="65"/>
      <c r="G31" s="3"/>
      <c r="H31" s="3"/>
      <c r="I31" s="3"/>
      <c r="J31" s="3"/>
      <c r="K31" s="3"/>
      <c r="L31" s="3"/>
      <c r="M31" s="203" t="s">
        <v>57</v>
      </c>
      <c r="N31" s="204"/>
      <c r="O31" s="204"/>
      <c r="P31" s="204"/>
      <c r="Q31" s="204"/>
      <c r="R31" s="204"/>
      <c r="S31" s="204"/>
      <c r="T31" s="204"/>
      <c r="U31" s="204"/>
      <c r="V31" s="204"/>
      <c r="W31" s="204"/>
      <c r="X31" s="204"/>
      <c r="Y31" s="3"/>
      <c r="Z31" s="126"/>
      <c r="AA31" s="126"/>
      <c r="AB31" s="126"/>
      <c r="AC31" s="126"/>
      <c r="AD31" s="126"/>
      <c r="AE31" s="126"/>
      <c r="AF31" s="126"/>
      <c r="AG31" s="126"/>
      <c r="AH31" s="126"/>
      <c r="AI31" s="24"/>
      <c r="AJ31" s="33"/>
    </row>
    <row r="32" spans="1:62" ht="15" customHeight="1" thickBot="1">
      <c r="A32" s="32"/>
      <c r="B32" s="7"/>
      <c r="C32" s="161" t="s">
        <v>74</v>
      </c>
      <c r="D32" s="161"/>
      <c r="E32" s="161"/>
      <c r="F32" s="161"/>
      <c r="G32" s="161"/>
      <c r="H32" s="161"/>
      <c r="I32" s="161"/>
      <c r="J32" s="161"/>
      <c r="K32" s="161"/>
      <c r="L32" s="3"/>
      <c r="M32" s="205" t="s">
        <v>58</v>
      </c>
      <c r="N32" s="205"/>
      <c r="O32" s="205"/>
      <c r="P32" s="205"/>
      <c r="Q32" s="205"/>
      <c r="R32" s="205"/>
      <c r="S32" s="205"/>
      <c r="T32" s="205"/>
      <c r="U32" s="205"/>
      <c r="V32" s="205"/>
      <c r="W32" s="205"/>
      <c r="X32" s="69"/>
      <c r="Y32" s="3"/>
      <c r="Z32" s="126"/>
      <c r="AA32" s="126"/>
      <c r="AB32" s="126"/>
      <c r="AC32" s="126"/>
      <c r="AD32" s="126"/>
      <c r="AE32" s="126"/>
      <c r="AF32" s="126"/>
      <c r="AG32" s="126"/>
      <c r="AH32" s="126"/>
      <c r="AI32" s="24"/>
      <c r="AJ32" s="33"/>
    </row>
    <row r="33" spans="1:36" ht="15" customHeight="1" thickBot="1">
      <c r="A33" s="32"/>
      <c r="B33" s="7"/>
      <c r="C33" s="161"/>
      <c r="D33" s="161"/>
      <c r="E33" s="161"/>
      <c r="F33" s="161"/>
      <c r="G33" s="161"/>
      <c r="H33" s="161"/>
      <c r="I33" s="161"/>
      <c r="J33" s="161"/>
      <c r="K33" s="161"/>
      <c r="L33" s="3"/>
      <c r="M33" s="205" t="s">
        <v>59</v>
      </c>
      <c r="N33" s="205"/>
      <c r="O33" s="205"/>
      <c r="P33" s="205"/>
      <c r="Q33" s="205"/>
      <c r="R33" s="205"/>
      <c r="S33" s="205"/>
      <c r="T33" s="205"/>
      <c r="U33" s="205"/>
      <c r="V33" s="205"/>
      <c r="W33" s="205"/>
      <c r="X33" s="69"/>
      <c r="Y33" s="3"/>
      <c r="Z33" s="126"/>
      <c r="AA33" s="126"/>
      <c r="AB33" s="126"/>
      <c r="AC33" s="126"/>
      <c r="AD33" s="126"/>
      <c r="AE33" s="126"/>
      <c r="AF33" s="126"/>
      <c r="AG33" s="126"/>
      <c r="AH33" s="126"/>
      <c r="AI33" s="24"/>
      <c r="AJ33" s="33"/>
    </row>
    <row r="34" spans="1:36" ht="15" customHeight="1" thickBot="1">
      <c r="A34" s="32"/>
      <c r="B34" s="7"/>
      <c r="C34" s="161"/>
      <c r="D34" s="161"/>
      <c r="E34" s="161"/>
      <c r="F34" s="161"/>
      <c r="G34" s="161"/>
      <c r="H34" s="161"/>
      <c r="I34" s="161"/>
      <c r="J34" s="161"/>
      <c r="K34" s="161"/>
      <c r="L34" s="3"/>
      <c r="M34" s="205" t="s">
        <v>60</v>
      </c>
      <c r="N34" s="205"/>
      <c r="O34" s="205"/>
      <c r="P34" s="205"/>
      <c r="Q34" s="205"/>
      <c r="R34" s="205"/>
      <c r="S34" s="205"/>
      <c r="T34" s="205"/>
      <c r="U34" s="205"/>
      <c r="V34" s="205"/>
      <c r="W34" s="205"/>
      <c r="X34" s="69"/>
      <c r="Y34" s="3"/>
      <c r="Z34" s="127"/>
      <c r="AA34" s="127"/>
      <c r="AB34" s="127"/>
      <c r="AC34" s="127"/>
      <c r="AD34" s="127"/>
      <c r="AE34" s="127"/>
      <c r="AF34" s="127"/>
      <c r="AG34" s="127"/>
      <c r="AH34" s="127"/>
      <c r="AI34" s="24"/>
      <c r="AJ34" s="33"/>
    </row>
    <row r="35" spans="1:36" ht="15" customHeight="1" thickBot="1">
      <c r="A35" s="32"/>
      <c r="B35" s="7"/>
      <c r="C35" s="161"/>
      <c r="D35" s="161"/>
      <c r="E35" s="161"/>
      <c r="F35" s="161"/>
      <c r="G35" s="161"/>
      <c r="H35" s="161"/>
      <c r="I35" s="161"/>
      <c r="J35" s="161"/>
      <c r="K35" s="161"/>
      <c r="L35" s="3"/>
      <c r="M35" s="205" t="s">
        <v>61</v>
      </c>
      <c r="N35" s="205"/>
      <c r="O35" s="205"/>
      <c r="P35" s="205"/>
      <c r="Q35" s="205"/>
      <c r="R35" s="205"/>
      <c r="S35" s="205"/>
      <c r="T35" s="205"/>
      <c r="U35" s="205"/>
      <c r="V35" s="205"/>
      <c r="W35" s="205"/>
      <c r="X35" s="69"/>
      <c r="Y35" s="3"/>
      <c r="Z35" s="13"/>
      <c r="AA35" s="14"/>
      <c r="AB35" s="14"/>
      <c r="AC35" s="14"/>
      <c r="AD35" s="14"/>
      <c r="AE35" s="14"/>
      <c r="AF35" s="14"/>
      <c r="AG35" s="14"/>
      <c r="AH35" s="15"/>
      <c r="AI35" s="24"/>
      <c r="AJ35" s="33"/>
    </row>
    <row r="36" spans="1:36" ht="15" customHeight="1" thickBot="1">
      <c r="A36" s="32"/>
      <c r="B36" s="7"/>
      <c r="C36" s="200" t="s">
        <v>73</v>
      </c>
      <c r="D36" s="200"/>
      <c r="E36" s="200"/>
      <c r="F36" s="200"/>
      <c r="G36" s="200"/>
      <c r="H36" s="200"/>
      <c r="I36" s="200"/>
      <c r="J36" s="200"/>
      <c r="K36" s="200"/>
      <c r="L36" s="3"/>
      <c r="M36" s="205" t="s">
        <v>62</v>
      </c>
      <c r="N36" s="205"/>
      <c r="O36" s="205"/>
      <c r="P36" s="205"/>
      <c r="Q36" s="205"/>
      <c r="R36" s="205"/>
      <c r="S36" s="205"/>
      <c r="T36" s="205"/>
      <c r="U36" s="205"/>
      <c r="V36" s="205"/>
      <c r="W36" s="205"/>
      <c r="X36" s="69"/>
      <c r="Y36" s="3"/>
      <c r="Z36" s="16"/>
      <c r="AA36" s="179" t="s">
        <v>69</v>
      </c>
      <c r="AB36" s="180"/>
      <c r="AC36" s="180"/>
      <c r="AD36" s="180"/>
      <c r="AE36" s="180"/>
      <c r="AF36" s="180"/>
      <c r="AG36" s="180"/>
      <c r="AH36" s="17"/>
      <c r="AI36" s="24"/>
      <c r="AJ36" s="33"/>
    </row>
    <row r="37" spans="1:36" ht="15" customHeight="1" thickBot="1">
      <c r="A37" s="32"/>
      <c r="B37" s="7"/>
      <c r="C37" s="200"/>
      <c r="D37" s="200"/>
      <c r="E37" s="200"/>
      <c r="F37" s="200"/>
      <c r="G37" s="200"/>
      <c r="H37" s="200"/>
      <c r="I37" s="200"/>
      <c r="J37" s="200"/>
      <c r="K37" s="200"/>
      <c r="L37" s="3"/>
      <c r="M37" s="205" t="s">
        <v>63</v>
      </c>
      <c r="N37" s="205"/>
      <c r="O37" s="205"/>
      <c r="P37" s="205"/>
      <c r="Q37" s="205"/>
      <c r="R37" s="205"/>
      <c r="S37" s="205"/>
      <c r="T37" s="205"/>
      <c r="U37" s="205"/>
      <c r="V37" s="205"/>
      <c r="W37" s="205"/>
      <c r="X37" s="69"/>
      <c r="Y37" s="3"/>
      <c r="Z37" s="16"/>
      <c r="AA37" s="12"/>
      <c r="AB37" s="12"/>
      <c r="AC37" s="12"/>
      <c r="AD37" s="12"/>
      <c r="AE37" s="12"/>
      <c r="AF37" s="12"/>
      <c r="AG37" s="12"/>
      <c r="AH37" s="17"/>
      <c r="AI37" s="24"/>
      <c r="AJ37" s="33"/>
    </row>
    <row r="38" spans="1:36" ht="15" customHeight="1" thickTop="1" thickBot="1">
      <c r="A38" s="32"/>
      <c r="B38" s="7"/>
      <c r="C38" s="200"/>
      <c r="D38" s="200"/>
      <c r="E38" s="200"/>
      <c r="F38" s="200"/>
      <c r="G38" s="200"/>
      <c r="H38" s="200"/>
      <c r="I38" s="200"/>
      <c r="J38" s="200"/>
      <c r="K38" s="200"/>
      <c r="L38" s="3"/>
      <c r="M38" s="3"/>
      <c r="N38" s="3"/>
      <c r="O38" s="3"/>
      <c r="P38" s="3"/>
      <c r="Q38" s="3"/>
      <c r="R38" s="3"/>
      <c r="S38" s="3"/>
      <c r="T38" s="3"/>
      <c r="U38" s="3"/>
      <c r="V38" s="3"/>
      <c r="W38" s="3"/>
      <c r="X38" s="3"/>
      <c r="Y38" s="3"/>
      <c r="Z38" s="16"/>
      <c r="AA38" s="173" t="s">
        <v>70</v>
      </c>
      <c r="AB38" s="174"/>
      <c r="AC38" s="174"/>
      <c r="AD38" s="174"/>
      <c r="AE38" s="174"/>
      <c r="AF38" s="174"/>
      <c r="AG38" s="175"/>
      <c r="AH38" s="17"/>
      <c r="AI38" s="24"/>
      <c r="AJ38" s="33"/>
    </row>
    <row r="39" spans="1:36" ht="15" customHeight="1" thickTop="1" thickBot="1">
      <c r="A39" s="32"/>
      <c r="B39" s="7"/>
      <c r="C39" s="200"/>
      <c r="D39" s="200"/>
      <c r="E39" s="200"/>
      <c r="F39" s="200"/>
      <c r="G39" s="200"/>
      <c r="H39" s="200"/>
      <c r="I39" s="200"/>
      <c r="J39" s="200"/>
      <c r="K39" s="200"/>
      <c r="L39" s="28" t="s">
        <v>64</v>
      </c>
      <c r="M39" s="166" t="s">
        <v>103</v>
      </c>
      <c r="N39" s="166"/>
      <c r="O39" s="166"/>
      <c r="P39" s="166"/>
      <c r="Q39" s="166"/>
      <c r="R39" s="166"/>
      <c r="S39" s="166"/>
      <c r="T39" s="166"/>
      <c r="U39" s="166"/>
      <c r="V39" s="166"/>
      <c r="W39" s="10"/>
      <c r="X39" s="3"/>
      <c r="Y39" s="3"/>
      <c r="Z39" s="16"/>
      <c r="AA39" s="173"/>
      <c r="AB39" s="174"/>
      <c r="AC39" s="174"/>
      <c r="AD39" s="174"/>
      <c r="AE39" s="174"/>
      <c r="AF39" s="174"/>
      <c r="AG39" s="175"/>
      <c r="AH39" s="17"/>
      <c r="AI39" s="24"/>
      <c r="AJ39" s="33"/>
    </row>
    <row r="40" spans="1:36" ht="15" customHeight="1" thickTop="1" thickBot="1">
      <c r="A40" s="32"/>
      <c r="B40" s="7"/>
      <c r="C40" s="162" t="s">
        <v>65</v>
      </c>
      <c r="D40" s="162"/>
      <c r="E40" s="162"/>
      <c r="F40" s="162"/>
      <c r="G40" s="162"/>
      <c r="H40" s="162"/>
      <c r="I40" s="162"/>
      <c r="J40" s="162"/>
      <c r="K40" s="162"/>
      <c r="L40" s="3"/>
      <c r="M40" s="166"/>
      <c r="N40" s="166"/>
      <c r="O40" s="166"/>
      <c r="P40" s="166"/>
      <c r="Q40" s="166"/>
      <c r="R40" s="166"/>
      <c r="S40" s="166"/>
      <c r="T40" s="166"/>
      <c r="U40" s="166"/>
      <c r="V40" s="166"/>
      <c r="W40" s="10"/>
      <c r="X40" s="3"/>
      <c r="Y40" s="3"/>
      <c r="Z40" s="16"/>
      <c r="AA40" s="173"/>
      <c r="AB40" s="174"/>
      <c r="AC40" s="174"/>
      <c r="AD40" s="174"/>
      <c r="AE40" s="174"/>
      <c r="AF40" s="174"/>
      <c r="AG40" s="175"/>
      <c r="AH40" s="17"/>
      <c r="AI40" s="24"/>
      <c r="AJ40" s="33"/>
    </row>
    <row r="41" spans="1:36" ht="15" customHeight="1" thickTop="1" thickBot="1">
      <c r="A41" s="32"/>
      <c r="B41" s="7"/>
      <c r="C41" s="162"/>
      <c r="D41" s="162"/>
      <c r="E41" s="162"/>
      <c r="F41" s="162"/>
      <c r="G41" s="162"/>
      <c r="H41" s="162"/>
      <c r="I41" s="162"/>
      <c r="J41" s="162"/>
      <c r="K41" s="162"/>
      <c r="L41" s="3"/>
      <c r="M41" s="166"/>
      <c r="N41" s="166"/>
      <c r="O41" s="166"/>
      <c r="P41" s="166"/>
      <c r="Q41" s="166"/>
      <c r="R41" s="166"/>
      <c r="S41" s="166"/>
      <c r="T41" s="166"/>
      <c r="U41" s="166"/>
      <c r="V41" s="166"/>
      <c r="W41" s="10"/>
      <c r="X41" s="3"/>
      <c r="Y41" s="3"/>
      <c r="Z41" s="16"/>
      <c r="AA41" s="173" t="s">
        <v>71</v>
      </c>
      <c r="AB41" s="174"/>
      <c r="AC41" s="174"/>
      <c r="AD41" s="174"/>
      <c r="AE41" s="174"/>
      <c r="AF41" s="174"/>
      <c r="AG41" s="175"/>
      <c r="AH41" s="17"/>
      <c r="AI41" s="24"/>
      <c r="AJ41" s="33"/>
    </row>
    <row r="42" spans="1:36" ht="15" customHeight="1" thickTop="1" thickBot="1">
      <c r="A42" s="32"/>
      <c r="B42" s="7"/>
      <c r="C42" s="162"/>
      <c r="D42" s="162"/>
      <c r="E42" s="162"/>
      <c r="F42" s="162"/>
      <c r="G42" s="162"/>
      <c r="H42" s="162"/>
      <c r="I42" s="162"/>
      <c r="J42" s="162"/>
      <c r="K42" s="162"/>
      <c r="L42" s="3"/>
      <c r="M42" s="166"/>
      <c r="N42" s="166"/>
      <c r="O42" s="166"/>
      <c r="P42" s="166"/>
      <c r="Q42" s="166"/>
      <c r="R42" s="166"/>
      <c r="S42" s="166"/>
      <c r="T42" s="166"/>
      <c r="U42" s="166"/>
      <c r="V42" s="166"/>
      <c r="W42" s="10"/>
      <c r="X42" s="3"/>
      <c r="Y42" s="3"/>
      <c r="Z42" s="16"/>
      <c r="AA42" s="173"/>
      <c r="AB42" s="174"/>
      <c r="AC42" s="174"/>
      <c r="AD42" s="174"/>
      <c r="AE42" s="174"/>
      <c r="AF42" s="174"/>
      <c r="AG42" s="175"/>
      <c r="AH42" s="17"/>
      <c r="AI42" s="24"/>
      <c r="AJ42" s="33"/>
    </row>
    <row r="43" spans="1:36" ht="15" customHeight="1" thickTop="1" thickBot="1">
      <c r="A43" s="32"/>
      <c r="B43" s="7"/>
      <c r="C43" s="7"/>
      <c r="D43" s="7"/>
      <c r="E43" s="7"/>
      <c r="F43" s="3"/>
      <c r="G43" s="3"/>
      <c r="H43" s="3"/>
      <c r="I43" s="3"/>
      <c r="J43" s="3"/>
      <c r="K43" s="3"/>
      <c r="L43" s="3"/>
      <c r="M43" s="3"/>
      <c r="N43" s="3"/>
      <c r="O43" s="3"/>
      <c r="P43" s="3"/>
      <c r="Q43" s="3"/>
      <c r="R43" s="3"/>
      <c r="S43" s="3"/>
      <c r="T43" s="3"/>
      <c r="U43" s="3"/>
      <c r="V43" s="3"/>
      <c r="W43" s="3"/>
      <c r="X43" s="3"/>
      <c r="Y43" s="3"/>
      <c r="Z43" s="16"/>
      <c r="AA43" s="173"/>
      <c r="AB43" s="174"/>
      <c r="AC43" s="174"/>
      <c r="AD43" s="174"/>
      <c r="AE43" s="174"/>
      <c r="AF43" s="174"/>
      <c r="AG43" s="175"/>
      <c r="AH43" s="17"/>
      <c r="AI43" s="24"/>
      <c r="AJ43" s="33"/>
    </row>
    <row r="44" spans="1:36" ht="15" customHeight="1" thickTop="1" thickBot="1">
      <c r="A44" s="32"/>
      <c r="B44" s="7"/>
      <c r="C44" s="181" t="s">
        <v>55</v>
      </c>
      <c r="D44" s="182"/>
      <c r="E44" s="182"/>
      <c r="F44" s="182"/>
      <c r="G44" s="182"/>
      <c r="H44" s="182"/>
      <c r="I44" s="182"/>
      <c r="J44" s="182"/>
      <c r="K44" s="183"/>
      <c r="L44" s="6"/>
      <c r="M44" s="181" t="s">
        <v>56</v>
      </c>
      <c r="N44" s="182"/>
      <c r="O44" s="182"/>
      <c r="P44" s="182"/>
      <c r="Q44" s="182"/>
      <c r="R44" s="182"/>
      <c r="S44" s="182"/>
      <c r="T44" s="182"/>
      <c r="U44" s="182"/>
      <c r="V44" s="182"/>
      <c r="W44" s="182"/>
      <c r="X44" s="183"/>
      <c r="Y44" s="3"/>
      <c r="Z44" s="16"/>
      <c r="AA44" s="173" t="s">
        <v>72</v>
      </c>
      <c r="AB44" s="174"/>
      <c r="AC44" s="174"/>
      <c r="AD44" s="174"/>
      <c r="AE44" s="174"/>
      <c r="AF44" s="174"/>
      <c r="AG44" s="175"/>
      <c r="AH44" s="17"/>
      <c r="AI44" s="24"/>
      <c r="AJ44" s="33"/>
    </row>
    <row r="45" spans="1:36" ht="15" customHeight="1" thickTop="1" thickBot="1">
      <c r="A45" s="32"/>
      <c r="B45" s="7"/>
      <c r="C45" s="184"/>
      <c r="D45" s="185"/>
      <c r="E45" s="185"/>
      <c r="F45" s="185"/>
      <c r="G45" s="185"/>
      <c r="H45" s="185"/>
      <c r="I45" s="185"/>
      <c r="J45" s="185"/>
      <c r="K45" s="186"/>
      <c r="L45" s="6"/>
      <c r="M45" s="184"/>
      <c r="N45" s="185"/>
      <c r="O45" s="185"/>
      <c r="P45" s="185"/>
      <c r="Q45" s="185"/>
      <c r="R45" s="185"/>
      <c r="S45" s="185"/>
      <c r="T45" s="185"/>
      <c r="U45" s="185"/>
      <c r="V45" s="185"/>
      <c r="W45" s="185"/>
      <c r="X45" s="186"/>
      <c r="Y45" s="3"/>
      <c r="Z45" s="16"/>
      <c r="AA45" s="173"/>
      <c r="AB45" s="174"/>
      <c r="AC45" s="174"/>
      <c r="AD45" s="174"/>
      <c r="AE45" s="174"/>
      <c r="AF45" s="174"/>
      <c r="AG45" s="175"/>
      <c r="AH45" s="17"/>
      <c r="AI45" s="24"/>
      <c r="AJ45" s="33"/>
    </row>
    <row r="46" spans="1:36" ht="15" customHeight="1" thickTop="1" thickBot="1">
      <c r="A46" s="32"/>
      <c r="B46" s="7"/>
      <c r="C46" s="184"/>
      <c r="D46" s="185"/>
      <c r="E46" s="185"/>
      <c r="F46" s="185"/>
      <c r="G46" s="185"/>
      <c r="H46" s="185"/>
      <c r="I46" s="185"/>
      <c r="J46" s="185"/>
      <c r="K46" s="186"/>
      <c r="L46" s="6"/>
      <c r="M46" s="184"/>
      <c r="N46" s="185"/>
      <c r="O46" s="185"/>
      <c r="P46" s="185"/>
      <c r="Q46" s="185"/>
      <c r="R46" s="185"/>
      <c r="S46" s="185"/>
      <c r="T46" s="185"/>
      <c r="U46" s="185"/>
      <c r="V46" s="185"/>
      <c r="W46" s="185"/>
      <c r="X46" s="186"/>
      <c r="Y46" s="3"/>
      <c r="Z46" s="16"/>
      <c r="AA46" s="173"/>
      <c r="AB46" s="174"/>
      <c r="AC46" s="174"/>
      <c r="AD46" s="174"/>
      <c r="AE46" s="174"/>
      <c r="AF46" s="174"/>
      <c r="AG46" s="175"/>
      <c r="AH46" s="17"/>
      <c r="AI46" s="24"/>
      <c r="AJ46" s="33"/>
    </row>
    <row r="47" spans="1:36" ht="15" customHeight="1" thickTop="1" thickBot="1">
      <c r="A47" s="32"/>
      <c r="B47" s="7"/>
      <c r="C47" s="187"/>
      <c r="D47" s="188"/>
      <c r="E47" s="188"/>
      <c r="F47" s="188"/>
      <c r="G47" s="188"/>
      <c r="H47" s="188"/>
      <c r="I47" s="188"/>
      <c r="J47" s="188"/>
      <c r="K47" s="189"/>
      <c r="L47" s="6"/>
      <c r="M47" s="187"/>
      <c r="N47" s="188"/>
      <c r="O47" s="188"/>
      <c r="P47" s="188"/>
      <c r="Q47" s="188"/>
      <c r="R47" s="188"/>
      <c r="S47" s="188"/>
      <c r="T47" s="188"/>
      <c r="U47" s="188"/>
      <c r="V47" s="188"/>
      <c r="W47" s="188"/>
      <c r="X47" s="189"/>
      <c r="Y47" s="3"/>
      <c r="Z47" s="16"/>
      <c r="AA47" s="26" t="s">
        <v>17</v>
      </c>
      <c r="AB47" s="176"/>
      <c r="AC47" s="177"/>
      <c r="AD47" s="177"/>
      <c r="AE47" s="177"/>
      <c r="AF47" s="177"/>
      <c r="AG47" s="178"/>
      <c r="AH47" s="17"/>
      <c r="AI47" s="24"/>
      <c r="AJ47" s="33"/>
    </row>
    <row r="48" spans="1:36" ht="15" customHeight="1" thickTop="1" thickBot="1">
      <c r="A48" s="32"/>
      <c r="B48" s="7"/>
      <c r="C48" s="160" t="s">
        <v>17</v>
      </c>
      <c r="D48" s="160"/>
      <c r="E48" s="160"/>
      <c r="F48" s="170"/>
      <c r="G48" s="171"/>
      <c r="H48" s="171"/>
      <c r="I48" s="171"/>
      <c r="J48" s="171"/>
      <c r="K48" s="172"/>
      <c r="L48" s="7"/>
      <c r="M48" s="160" t="s">
        <v>17</v>
      </c>
      <c r="N48" s="160"/>
      <c r="O48" s="160"/>
      <c r="P48" s="167"/>
      <c r="Q48" s="168"/>
      <c r="R48" s="168"/>
      <c r="S48" s="168"/>
      <c r="T48" s="168"/>
      <c r="U48" s="168"/>
      <c r="V48" s="168"/>
      <c r="W48" s="168"/>
      <c r="X48" s="169"/>
      <c r="Y48" s="3"/>
      <c r="Z48" s="16"/>
      <c r="AA48" s="12"/>
      <c r="AB48" s="12"/>
      <c r="AC48" s="12"/>
      <c r="AD48" s="12"/>
      <c r="AE48" s="12"/>
      <c r="AF48" s="12"/>
      <c r="AG48" s="12"/>
      <c r="AH48" s="17"/>
      <c r="AI48" s="24"/>
      <c r="AJ48" s="33"/>
    </row>
    <row r="49" spans="1:36" ht="15" customHeight="1" thickTop="1" thickBot="1">
      <c r="A49" s="32"/>
      <c r="B49" s="7"/>
      <c r="C49" s="160" t="s">
        <v>3</v>
      </c>
      <c r="D49" s="160"/>
      <c r="E49" s="160"/>
      <c r="F49" s="163"/>
      <c r="G49" s="164"/>
      <c r="H49" s="164"/>
      <c r="I49" s="164"/>
      <c r="J49" s="164"/>
      <c r="K49" s="165"/>
      <c r="L49" s="11"/>
      <c r="M49" s="160" t="s">
        <v>3</v>
      </c>
      <c r="N49" s="160"/>
      <c r="O49" s="160"/>
      <c r="P49" s="167"/>
      <c r="Q49" s="168"/>
      <c r="R49" s="168"/>
      <c r="S49" s="168"/>
      <c r="T49" s="168"/>
      <c r="U49" s="168"/>
      <c r="V49" s="168"/>
      <c r="W49" s="168"/>
      <c r="X49" s="169"/>
      <c r="Y49" s="3"/>
      <c r="Z49" s="18"/>
      <c r="AA49" s="19"/>
      <c r="AB49" s="19"/>
      <c r="AC49" s="19"/>
      <c r="AD49" s="19"/>
      <c r="AE49" s="19"/>
      <c r="AF49" s="19"/>
      <c r="AG49" s="19"/>
      <c r="AH49" s="20"/>
      <c r="AI49" s="24"/>
      <c r="AJ49" s="33"/>
    </row>
    <row r="50" spans="1:36" ht="15" customHeight="1" thickTop="1">
      <c r="A50" s="32"/>
      <c r="B50" s="7"/>
      <c r="C50" s="7"/>
      <c r="D50" s="7"/>
      <c r="E50" s="7"/>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3"/>
    </row>
    <row r="51" spans="1:36" ht="15" customHeight="1">
      <c r="A51" s="32"/>
      <c r="B51" s="7"/>
      <c r="C51" s="159" t="s">
        <v>104</v>
      </c>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3"/>
      <c r="AJ51" s="33"/>
    </row>
    <row r="52" spans="1:36" ht="15" customHeight="1">
      <c r="A52" s="32"/>
      <c r="B52" s="7"/>
      <c r="C52" s="7"/>
      <c r="D52" s="7"/>
      <c r="E52" s="7"/>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3"/>
    </row>
    <row r="53" spans="1:36" ht="15" customHeight="1">
      <c r="A53" s="32"/>
      <c r="B53" s="7"/>
      <c r="C53" s="7"/>
      <c r="D53" s="7"/>
      <c r="E53" s="7"/>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3"/>
    </row>
    <row r="54" spans="1:36" ht="15" customHeight="1">
      <c r="B54" s="39"/>
      <c r="C54" s="39"/>
      <c r="D54" s="39"/>
      <c r="E54" s="39"/>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row>
  </sheetData>
  <sheetProtection sheet="1" objects="1" scenarios="1" selectLockedCells="1"/>
  <mergeCells count="66">
    <mergeCell ref="C4:AH5"/>
    <mergeCell ref="G9:X9"/>
    <mergeCell ref="P11:X11"/>
    <mergeCell ref="C15:F15"/>
    <mergeCell ref="C16:F16"/>
    <mergeCell ref="AA12:AG15"/>
    <mergeCell ref="C9:F9"/>
    <mergeCell ref="C10:F10"/>
    <mergeCell ref="C11:F11"/>
    <mergeCell ref="G10:X10"/>
    <mergeCell ref="M11:O11"/>
    <mergeCell ref="J12:X12"/>
    <mergeCell ref="G12:I12"/>
    <mergeCell ref="C12:F12"/>
    <mergeCell ref="C14:F14"/>
    <mergeCell ref="R24:X24"/>
    <mergeCell ref="C28:F28"/>
    <mergeCell ref="C44:K47"/>
    <mergeCell ref="C36:K39"/>
    <mergeCell ref="G27:W27"/>
    <mergeCell ref="M31:X31"/>
    <mergeCell ref="M32:W32"/>
    <mergeCell ref="M33:W33"/>
    <mergeCell ref="M34:W34"/>
    <mergeCell ref="M35:W35"/>
    <mergeCell ref="M36:W36"/>
    <mergeCell ref="M37:W37"/>
    <mergeCell ref="C29:F29"/>
    <mergeCell ref="C49:E49"/>
    <mergeCell ref="C48:E48"/>
    <mergeCell ref="C27:F27"/>
    <mergeCell ref="C24:F24"/>
    <mergeCell ref="C21:F21"/>
    <mergeCell ref="C22:F22"/>
    <mergeCell ref="C51:AH51"/>
    <mergeCell ref="M48:O48"/>
    <mergeCell ref="M49:O49"/>
    <mergeCell ref="C32:K35"/>
    <mergeCell ref="C40:K42"/>
    <mergeCell ref="F49:K49"/>
    <mergeCell ref="M39:V42"/>
    <mergeCell ref="P48:X48"/>
    <mergeCell ref="P49:X49"/>
    <mergeCell ref="F48:K48"/>
    <mergeCell ref="AA44:AG46"/>
    <mergeCell ref="AB47:AG47"/>
    <mergeCell ref="AA36:AG36"/>
    <mergeCell ref="AA38:AG40"/>
    <mergeCell ref="M44:X47"/>
    <mergeCell ref="AA41:AG43"/>
    <mergeCell ref="G29:H29"/>
    <mergeCell ref="I29:J29"/>
    <mergeCell ref="K29:X29"/>
    <mergeCell ref="C13:F13"/>
    <mergeCell ref="G13:X13"/>
    <mergeCell ref="C23:F23"/>
    <mergeCell ref="G23:X23"/>
    <mergeCell ref="N24:Q24"/>
    <mergeCell ref="T22:X22"/>
    <mergeCell ref="H22:S22"/>
    <mergeCell ref="G19:X19"/>
    <mergeCell ref="G20:X20"/>
    <mergeCell ref="G21:X21"/>
    <mergeCell ref="C19:F19"/>
    <mergeCell ref="C20:F20"/>
    <mergeCell ref="G24:M24"/>
  </mergeCells>
  <phoneticPr fontId="30" type="noConversion"/>
  <conditionalFormatting sqref="G27:W27">
    <cfRule type="containsBlanks" dxfId="1" priority="2">
      <formula>LEN(TRIM(G27))=0</formula>
    </cfRule>
  </conditionalFormatting>
  <conditionalFormatting sqref="X27">
    <cfRule type="expression" dxfId="0" priority="1">
      <formula>ISBLANK(G27)</formula>
    </cfRule>
  </conditionalFormatting>
  <dataValidations count="1">
    <dataValidation type="list" allowBlank="1" showInputMessage="1" showErrorMessage="1" sqref="G27">
      <formula1>personeelRange</formula1>
    </dataValidation>
  </dataValidations>
  <pageMargins left="0.2" right="0.2" top="0.2" bottom="0.2" header="0.2" footer="0.2"/>
  <pageSetup paperSize="0"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FFFFCD"/>
  </sheetPr>
  <dimension ref="A1:L61"/>
  <sheetViews>
    <sheetView showGridLines="0" workbookViewId="0"/>
  </sheetViews>
  <sheetFormatPr baseColWidth="10" defaultColWidth="9.1640625" defaultRowHeight="12" x14ac:dyDescent="0"/>
  <cols>
    <col min="1" max="1" width="7.33203125" style="79" customWidth="1"/>
    <col min="2" max="2" width="5.1640625" style="74" customWidth="1"/>
    <col min="3" max="4" width="9.1640625" style="74"/>
    <col min="5" max="5" width="5.1640625" style="74" customWidth="1"/>
    <col min="6" max="6" width="18" style="74" customWidth="1"/>
    <col min="7" max="7" width="10.83203125" style="74" customWidth="1"/>
    <col min="8" max="10" width="9.1640625" style="74"/>
    <col min="11" max="11" width="5.1640625" style="74" customWidth="1"/>
    <col min="12" max="12" width="9.1640625" style="79"/>
    <col min="13" max="16384" width="9.1640625" style="74"/>
  </cols>
  <sheetData>
    <row r="1" spans="1:12" s="79" customFormat="1" ht="15" customHeight="1">
      <c r="A1" s="77"/>
      <c r="B1" s="80"/>
      <c r="C1" s="80"/>
      <c r="D1" s="80"/>
      <c r="E1" s="80"/>
      <c r="F1" s="80"/>
      <c r="G1" s="80"/>
      <c r="H1" s="80"/>
      <c r="I1" s="80"/>
      <c r="J1" s="80"/>
      <c r="K1" s="80"/>
      <c r="L1" s="77"/>
    </row>
    <row r="2" spans="1:12" ht="15" customHeight="1">
      <c r="A2" s="78"/>
      <c r="B2" s="70"/>
      <c r="C2" s="70"/>
      <c r="D2" s="70"/>
      <c r="E2" s="70"/>
      <c r="F2" s="70"/>
      <c r="G2" s="70"/>
      <c r="H2" s="70"/>
      <c r="I2" s="70"/>
      <c r="J2" s="70"/>
      <c r="K2" s="70"/>
      <c r="L2" s="81"/>
    </row>
    <row r="3" spans="1:12" ht="15">
      <c r="A3" s="78"/>
      <c r="B3" s="70"/>
      <c r="C3" s="70"/>
      <c r="D3" s="70"/>
      <c r="E3" s="70"/>
      <c r="F3" s="70"/>
      <c r="G3" s="70"/>
      <c r="H3" s="70"/>
      <c r="I3" s="70"/>
      <c r="J3" s="70"/>
      <c r="K3" s="70"/>
      <c r="L3" s="81"/>
    </row>
    <row r="4" spans="1:12" ht="15">
      <c r="A4" s="78"/>
      <c r="B4" s="70"/>
      <c r="C4" s="137" t="s">
        <v>20</v>
      </c>
      <c r="D4" s="138"/>
      <c r="E4" s="138"/>
      <c r="F4" s="138"/>
      <c r="G4" s="138"/>
      <c r="H4" s="70"/>
      <c r="I4" s="70"/>
      <c r="J4" s="70"/>
      <c r="K4" s="70"/>
      <c r="L4" s="81"/>
    </row>
    <row r="5" spans="1:12" ht="21" customHeight="1">
      <c r="A5" s="78"/>
      <c r="B5" s="70"/>
      <c r="C5" s="138"/>
      <c r="D5" s="138"/>
      <c r="E5" s="138"/>
      <c r="F5" s="138"/>
      <c r="G5" s="138"/>
      <c r="H5" s="70"/>
      <c r="I5" s="70"/>
      <c r="J5" s="70"/>
      <c r="K5" s="70"/>
      <c r="L5" s="81"/>
    </row>
    <row r="6" spans="1:12" ht="15" customHeight="1">
      <c r="A6" s="78"/>
      <c r="B6" s="70"/>
      <c r="C6" s="222" t="s">
        <v>107</v>
      </c>
      <c r="D6" s="222"/>
      <c r="E6" s="222"/>
      <c r="F6" s="222"/>
      <c r="G6" s="222"/>
      <c r="H6" s="70"/>
      <c r="I6" s="70"/>
      <c r="J6" s="70"/>
      <c r="K6" s="70"/>
      <c r="L6" s="81"/>
    </row>
    <row r="7" spans="1:12" s="227" customFormat="1" ht="15" customHeight="1">
      <c r="A7" s="223"/>
      <c r="B7" s="224"/>
      <c r="C7" s="225"/>
      <c r="D7" s="225"/>
      <c r="E7" s="225"/>
      <c r="F7" s="225"/>
      <c r="G7" s="225"/>
      <c r="H7" s="224"/>
      <c r="I7" s="224"/>
      <c r="J7" s="224"/>
      <c r="K7" s="224"/>
      <c r="L7" s="226"/>
    </row>
    <row r="8" spans="1:12" ht="15" customHeight="1">
      <c r="A8" s="78"/>
      <c r="B8" s="70"/>
      <c r="C8" s="216" t="s">
        <v>108</v>
      </c>
      <c r="D8" s="216"/>
      <c r="E8" s="216"/>
      <c r="F8" s="216"/>
      <c r="G8" s="216"/>
      <c r="H8" s="216"/>
      <c r="I8" s="216"/>
      <c r="J8" s="216"/>
      <c r="K8" s="70"/>
      <c r="L8" s="81"/>
    </row>
    <row r="9" spans="1:12" ht="15" customHeight="1">
      <c r="A9" s="78"/>
      <c r="B9" s="70"/>
      <c r="C9" s="216"/>
      <c r="D9" s="216"/>
      <c r="E9" s="216"/>
      <c r="F9" s="216"/>
      <c r="G9" s="216"/>
      <c r="H9" s="216"/>
      <c r="I9" s="216"/>
      <c r="J9" s="216"/>
      <c r="K9" s="70"/>
      <c r="L9" s="81"/>
    </row>
    <row r="10" spans="1:12" ht="15">
      <c r="A10" s="78"/>
      <c r="B10" s="70"/>
      <c r="C10" s="216"/>
      <c r="D10" s="216"/>
      <c r="E10" s="216"/>
      <c r="F10" s="216"/>
      <c r="G10" s="216"/>
      <c r="H10" s="216"/>
      <c r="I10" s="216"/>
      <c r="J10" s="216"/>
      <c r="K10" s="70"/>
      <c r="L10" s="81"/>
    </row>
    <row r="11" spans="1:12" ht="15">
      <c r="A11" s="78"/>
      <c r="B11" s="70"/>
      <c r="C11" s="71" t="s">
        <v>7</v>
      </c>
      <c r="D11" s="125"/>
      <c r="E11" s="125"/>
      <c r="F11" s="125"/>
      <c r="G11" s="125"/>
      <c r="H11" s="125"/>
      <c r="I11" s="125"/>
      <c r="J11" s="125"/>
      <c r="K11" s="70"/>
      <c r="L11" s="81"/>
    </row>
    <row r="12" spans="1:12" ht="15">
      <c r="A12" s="78"/>
      <c r="B12" s="70"/>
      <c r="C12" s="220" t="s">
        <v>21</v>
      </c>
      <c r="D12" s="220"/>
      <c r="E12" s="220"/>
      <c r="F12" s="220"/>
      <c r="G12" s="220"/>
      <c r="H12" s="220"/>
      <c r="I12" s="220"/>
      <c r="J12" s="220"/>
      <c r="K12" s="70"/>
      <c r="L12" s="81"/>
    </row>
    <row r="13" spans="1:12" ht="12" customHeight="1">
      <c r="A13" s="78"/>
      <c r="B13" s="70"/>
      <c r="C13" s="218" t="s">
        <v>109</v>
      </c>
      <c r="D13" s="218"/>
      <c r="E13" s="218"/>
      <c r="F13" s="218"/>
      <c r="G13" s="218"/>
      <c r="H13" s="218"/>
      <c r="I13" s="218"/>
      <c r="J13" s="218"/>
      <c r="K13" s="70"/>
      <c r="L13" s="81"/>
    </row>
    <row r="14" spans="1:12" ht="7" customHeight="1">
      <c r="A14" s="78"/>
      <c r="B14" s="70"/>
      <c r="C14" s="228"/>
      <c r="D14" s="228"/>
      <c r="E14" s="228"/>
      <c r="F14" s="228"/>
      <c r="G14" s="228"/>
      <c r="H14" s="228"/>
      <c r="I14" s="228"/>
      <c r="J14" s="228"/>
      <c r="K14" s="70"/>
      <c r="L14" s="81"/>
    </row>
    <row r="15" spans="1:12" ht="15">
      <c r="A15" s="78"/>
      <c r="B15" s="70"/>
      <c r="C15" s="71" t="s">
        <v>8</v>
      </c>
      <c r="D15" s="72"/>
      <c r="E15" s="72"/>
      <c r="F15" s="75"/>
      <c r="G15" s="75"/>
      <c r="H15" s="75"/>
      <c r="I15" s="75"/>
      <c r="J15" s="75"/>
      <c r="K15" s="70"/>
      <c r="L15" s="81"/>
    </row>
    <row r="16" spans="1:12" ht="15" customHeight="1">
      <c r="A16" s="78"/>
      <c r="B16" s="70"/>
      <c r="C16" s="221" t="s">
        <v>22</v>
      </c>
      <c r="D16" s="221"/>
      <c r="E16" s="221"/>
      <c r="F16" s="221"/>
      <c r="G16" s="221"/>
      <c r="H16" s="221"/>
      <c r="I16" s="221"/>
      <c r="J16" s="221"/>
      <c r="K16" s="70"/>
      <c r="L16" s="81"/>
    </row>
    <row r="17" spans="1:12" ht="12" customHeight="1">
      <c r="A17" s="78"/>
      <c r="B17" s="70"/>
      <c r="C17" s="218" t="s">
        <v>23</v>
      </c>
      <c r="D17" s="218"/>
      <c r="E17" s="218"/>
      <c r="F17" s="218"/>
      <c r="G17" s="218"/>
      <c r="H17" s="218"/>
      <c r="I17" s="218"/>
      <c r="J17" s="218"/>
      <c r="K17" s="70"/>
      <c r="L17" s="81"/>
    </row>
    <row r="18" spans="1:12" ht="7" customHeight="1">
      <c r="A18" s="78"/>
      <c r="B18" s="70"/>
      <c r="C18" s="75"/>
      <c r="D18" s="75"/>
      <c r="E18" s="75"/>
      <c r="F18" s="75"/>
      <c r="G18" s="75"/>
      <c r="H18" s="75"/>
      <c r="I18" s="75"/>
      <c r="J18" s="75"/>
      <c r="K18" s="70"/>
      <c r="L18" s="81"/>
    </row>
    <row r="19" spans="1:12" ht="15">
      <c r="A19" s="78"/>
      <c r="B19" s="70"/>
      <c r="C19" s="76" t="s">
        <v>24</v>
      </c>
      <c r="D19" s="76"/>
      <c r="E19" s="76"/>
      <c r="F19" s="76"/>
      <c r="G19" s="76"/>
      <c r="H19" s="76"/>
      <c r="I19" s="76"/>
      <c r="J19" s="76"/>
      <c r="K19" s="70"/>
      <c r="L19" s="81"/>
    </row>
    <row r="20" spans="1:12" ht="15" customHeight="1">
      <c r="A20" s="78"/>
      <c r="B20" s="70"/>
      <c r="C20" s="216" t="s">
        <v>87</v>
      </c>
      <c r="D20" s="216"/>
      <c r="E20" s="216"/>
      <c r="F20" s="216"/>
      <c r="G20" s="216"/>
      <c r="H20" s="216"/>
      <c r="I20" s="216"/>
      <c r="J20" s="216"/>
      <c r="K20" s="70"/>
      <c r="L20" s="81"/>
    </row>
    <row r="21" spans="1:12" ht="15">
      <c r="A21" s="78"/>
      <c r="B21" s="70"/>
      <c r="C21" s="216"/>
      <c r="D21" s="216"/>
      <c r="E21" s="216"/>
      <c r="F21" s="216"/>
      <c r="G21" s="216"/>
      <c r="H21" s="216"/>
      <c r="I21" s="216"/>
      <c r="J21" s="216"/>
      <c r="K21" s="70"/>
      <c r="L21" s="81"/>
    </row>
    <row r="22" spans="1:12" ht="15">
      <c r="A22" s="78"/>
      <c r="B22" s="70"/>
      <c r="C22" s="75"/>
      <c r="D22" s="75"/>
      <c r="E22" s="75"/>
      <c r="F22" s="75"/>
      <c r="G22" s="75"/>
      <c r="H22" s="75"/>
      <c r="I22" s="75"/>
      <c r="J22" s="75"/>
      <c r="K22" s="70"/>
      <c r="L22" s="81"/>
    </row>
    <row r="23" spans="1:12" ht="15">
      <c r="A23" s="78"/>
      <c r="B23" s="70"/>
      <c r="C23" s="219" t="s">
        <v>25</v>
      </c>
      <c r="D23" s="219"/>
      <c r="E23" s="219"/>
      <c r="F23" s="219"/>
      <c r="G23" s="219"/>
      <c r="H23" s="219"/>
      <c r="I23" s="219"/>
      <c r="J23" s="219"/>
      <c r="K23" s="70"/>
      <c r="L23" s="81"/>
    </row>
    <row r="24" spans="1:12" ht="15">
      <c r="A24" s="78"/>
      <c r="B24" s="70"/>
      <c r="C24" s="215" t="s">
        <v>105</v>
      </c>
      <c r="D24" s="215"/>
      <c r="E24" s="215"/>
      <c r="F24" s="215"/>
      <c r="G24" s="215"/>
      <c r="H24" s="215"/>
      <c r="I24" s="215"/>
      <c r="J24" s="215"/>
      <c r="K24" s="70"/>
      <c r="L24" s="81"/>
    </row>
    <row r="25" spans="1:12" ht="15">
      <c r="A25" s="78"/>
      <c r="B25" s="70"/>
      <c r="C25" s="215"/>
      <c r="D25" s="215"/>
      <c r="E25" s="215"/>
      <c r="F25" s="215"/>
      <c r="G25" s="215"/>
      <c r="H25" s="215"/>
      <c r="I25" s="215"/>
      <c r="J25" s="215"/>
      <c r="K25" s="70"/>
      <c r="L25" s="81"/>
    </row>
    <row r="26" spans="1:12" ht="15" customHeight="1">
      <c r="A26" s="78"/>
      <c r="B26" s="70"/>
      <c r="C26" s="215"/>
      <c r="D26" s="215"/>
      <c r="E26" s="215"/>
      <c r="F26" s="215"/>
      <c r="G26" s="215"/>
      <c r="H26" s="215"/>
      <c r="I26" s="215"/>
      <c r="J26" s="215"/>
      <c r="K26" s="70"/>
      <c r="L26" s="81"/>
    </row>
    <row r="27" spans="1:12" ht="15">
      <c r="A27" s="78"/>
      <c r="B27" s="70"/>
      <c r="C27" s="215"/>
      <c r="D27" s="215"/>
      <c r="E27" s="215"/>
      <c r="F27" s="215"/>
      <c r="G27" s="215"/>
      <c r="H27" s="215"/>
      <c r="I27" s="215"/>
      <c r="J27" s="215"/>
      <c r="K27" s="70"/>
      <c r="L27" s="81"/>
    </row>
    <row r="28" spans="1:12" ht="15">
      <c r="A28" s="78"/>
      <c r="B28" s="70"/>
      <c r="C28" s="215"/>
      <c r="D28" s="215"/>
      <c r="E28" s="215"/>
      <c r="F28" s="215"/>
      <c r="G28" s="215"/>
      <c r="H28" s="215"/>
      <c r="I28" s="215"/>
      <c r="J28" s="215"/>
      <c r="K28" s="70"/>
      <c r="L28" s="81"/>
    </row>
    <row r="29" spans="1:12" ht="15">
      <c r="A29" s="78"/>
      <c r="B29" s="70"/>
      <c r="C29" s="215"/>
      <c r="D29" s="215"/>
      <c r="E29" s="215"/>
      <c r="F29" s="215"/>
      <c r="G29" s="215"/>
      <c r="H29" s="215"/>
      <c r="I29" s="215"/>
      <c r="J29" s="215"/>
      <c r="K29" s="70"/>
      <c r="L29" s="81"/>
    </row>
    <row r="30" spans="1:12" ht="15">
      <c r="A30" s="78"/>
      <c r="B30" s="70"/>
      <c r="C30" s="215"/>
      <c r="D30" s="215"/>
      <c r="E30" s="215"/>
      <c r="F30" s="215"/>
      <c r="G30" s="215"/>
      <c r="H30" s="215"/>
      <c r="I30" s="215"/>
      <c r="J30" s="215"/>
      <c r="K30" s="70"/>
      <c r="L30" s="81"/>
    </row>
    <row r="31" spans="1:12" ht="15">
      <c r="A31" s="78"/>
      <c r="B31" s="70"/>
      <c r="C31" s="215"/>
      <c r="D31" s="215"/>
      <c r="E31" s="215"/>
      <c r="F31" s="215"/>
      <c r="G31" s="215"/>
      <c r="H31" s="215"/>
      <c r="I31" s="215"/>
      <c r="J31" s="215"/>
      <c r="K31" s="70"/>
      <c r="L31" s="81"/>
    </row>
    <row r="32" spans="1:12" ht="15">
      <c r="A32" s="78"/>
      <c r="B32" s="70"/>
      <c r="C32" s="215"/>
      <c r="D32" s="215"/>
      <c r="E32" s="215"/>
      <c r="F32" s="215"/>
      <c r="G32" s="215"/>
      <c r="H32" s="215"/>
      <c r="I32" s="215"/>
      <c r="J32" s="215"/>
      <c r="K32" s="70"/>
      <c r="L32" s="81"/>
    </row>
    <row r="33" spans="1:12" ht="15">
      <c r="A33" s="78"/>
      <c r="B33" s="70"/>
      <c r="C33" s="215"/>
      <c r="D33" s="215"/>
      <c r="E33" s="215"/>
      <c r="F33" s="215"/>
      <c r="G33" s="215"/>
      <c r="H33" s="215"/>
      <c r="I33" s="215"/>
      <c r="J33" s="215"/>
      <c r="K33" s="70"/>
      <c r="L33" s="81"/>
    </row>
    <row r="34" spans="1:12" ht="15">
      <c r="A34" s="78"/>
      <c r="B34" s="70"/>
      <c r="C34" s="215"/>
      <c r="D34" s="215"/>
      <c r="E34" s="215"/>
      <c r="F34" s="215"/>
      <c r="G34" s="215"/>
      <c r="H34" s="215"/>
      <c r="I34" s="215"/>
      <c r="J34" s="215"/>
      <c r="K34" s="70"/>
      <c r="L34" s="81"/>
    </row>
    <row r="35" spans="1:12" ht="15">
      <c r="A35" s="78"/>
      <c r="B35" s="70"/>
      <c r="C35" s="215"/>
      <c r="D35" s="215"/>
      <c r="E35" s="215"/>
      <c r="F35" s="215"/>
      <c r="G35" s="215"/>
      <c r="H35" s="215"/>
      <c r="I35" s="215"/>
      <c r="J35" s="215"/>
      <c r="K35" s="70"/>
      <c r="L35" s="81"/>
    </row>
    <row r="36" spans="1:12" ht="15">
      <c r="A36" s="78"/>
      <c r="B36" s="70"/>
      <c r="C36" s="215"/>
      <c r="D36" s="215"/>
      <c r="E36" s="215"/>
      <c r="F36" s="215"/>
      <c r="G36" s="215"/>
      <c r="H36" s="215"/>
      <c r="I36" s="215"/>
      <c r="J36" s="215"/>
      <c r="K36" s="70"/>
      <c r="L36" s="81"/>
    </row>
    <row r="37" spans="1:12" ht="15">
      <c r="A37" s="78"/>
      <c r="B37" s="70"/>
      <c r="C37" s="215"/>
      <c r="D37" s="215"/>
      <c r="E37" s="215"/>
      <c r="F37" s="215"/>
      <c r="G37" s="215"/>
      <c r="H37" s="215"/>
      <c r="I37" s="215"/>
      <c r="J37" s="215"/>
      <c r="K37" s="70"/>
      <c r="L37" s="81"/>
    </row>
    <row r="38" spans="1:12" ht="15">
      <c r="A38" s="78"/>
      <c r="B38" s="70"/>
      <c r="C38" s="215"/>
      <c r="D38" s="215"/>
      <c r="E38" s="215"/>
      <c r="F38" s="215"/>
      <c r="G38" s="215"/>
      <c r="H38" s="215"/>
      <c r="I38" s="215"/>
      <c r="J38" s="215"/>
      <c r="K38" s="70"/>
      <c r="L38" s="81"/>
    </row>
    <row r="39" spans="1:12" ht="15">
      <c r="A39" s="78"/>
      <c r="B39" s="70"/>
      <c r="C39" s="215"/>
      <c r="D39" s="215"/>
      <c r="E39" s="215"/>
      <c r="F39" s="215"/>
      <c r="G39" s="215"/>
      <c r="H39" s="215"/>
      <c r="I39" s="215"/>
      <c r="J39" s="215"/>
      <c r="K39" s="70"/>
      <c r="L39" s="81"/>
    </row>
    <row r="40" spans="1:12" ht="15">
      <c r="A40" s="78"/>
      <c r="B40" s="70"/>
      <c r="C40" s="215"/>
      <c r="D40" s="215"/>
      <c r="E40" s="215"/>
      <c r="F40" s="215"/>
      <c r="G40" s="215"/>
      <c r="H40" s="215"/>
      <c r="I40" s="215"/>
      <c r="J40" s="215"/>
      <c r="K40" s="70"/>
      <c r="L40" s="81"/>
    </row>
    <row r="41" spans="1:12" ht="15">
      <c r="A41" s="78"/>
      <c r="B41" s="70"/>
      <c r="C41" s="215"/>
      <c r="D41" s="215"/>
      <c r="E41" s="215"/>
      <c r="F41" s="215"/>
      <c r="G41" s="215"/>
      <c r="H41" s="215"/>
      <c r="I41" s="215"/>
      <c r="J41" s="215"/>
      <c r="K41" s="70"/>
      <c r="L41" s="81"/>
    </row>
    <row r="42" spans="1:12" ht="15">
      <c r="A42" s="78"/>
      <c r="B42" s="70"/>
      <c r="C42" s="215"/>
      <c r="D42" s="215"/>
      <c r="E42" s="215"/>
      <c r="F42" s="215"/>
      <c r="G42" s="215"/>
      <c r="H42" s="215"/>
      <c r="I42" s="215"/>
      <c r="J42" s="215"/>
      <c r="K42" s="70"/>
      <c r="L42" s="81"/>
    </row>
    <row r="43" spans="1:12" ht="15">
      <c r="A43" s="78"/>
      <c r="B43" s="70"/>
      <c r="C43" s="215"/>
      <c r="D43" s="215"/>
      <c r="E43" s="215"/>
      <c r="F43" s="215"/>
      <c r="G43" s="215"/>
      <c r="H43" s="215"/>
      <c r="I43" s="215"/>
      <c r="J43" s="215"/>
      <c r="K43" s="70"/>
      <c r="L43" s="81"/>
    </row>
    <row r="44" spans="1:12" ht="15">
      <c r="A44" s="78"/>
      <c r="B44" s="70"/>
      <c r="C44" s="215"/>
      <c r="D44" s="215"/>
      <c r="E44" s="215"/>
      <c r="F44" s="215"/>
      <c r="G44" s="215"/>
      <c r="H44" s="215"/>
      <c r="I44" s="215"/>
      <c r="J44" s="215"/>
      <c r="K44" s="70"/>
      <c r="L44" s="81"/>
    </row>
    <row r="45" spans="1:12" ht="15">
      <c r="A45" s="78"/>
      <c r="B45" s="70"/>
      <c r="C45" s="215"/>
      <c r="D45" s="215"/>
      <c r="E45" s="215"/>
      <c r="F45" s="215"/>
      <c r="G45" s="215"/>
      <c r="H45" s="215"/>
      <c r="I45" s="215"/>
      <c r="J45" s="215"/>
      <c r="K45" s="70"/>
      <c r="L45" s="81"/>
    </row>
    <row r="46" spans="1:12" ht="15">
      <c r="A46" s="78"/>
      <c r="B46" s="70"/>
      <c r="C46" s="215"/>
      <c r="D46" s="215"/>
      <c r="E46" s="215"/>
      <c r="F46" s="215"/>
      <c r="G46" s="215"/>
      <c r="H46" s="215"/>
      <c r="I46" s="215"/>
      <c r="J46" s="215"/>
      <c r="K46" s="70"/>
      <c r="L46" s="81"/>
    </row>
    <row r="47" spans="1:12" ht="15">
      <c r="A47" s="78"/>
      <c r="B47" s="70"/>
      <c r="C47" s="215"/>
      <c r="D47" s="215"/>
      <c r="E47" s="215"/>
      <c r="F47" s="215"/>
      <c r="G47" s="215"/>
      <c r="H47" s="215"/>
      <c r="I47" s="215"/>
      <c r="J47" s="215"/>
      <c r="K47" s="70"/>
      <c r="L47" s="81"/>
    </row>
    <row r="48" spans="1:12" ht="15">
      <c r="A48" s="78"/>
      <c r="B48" s="70"/>
      <c r="C48" s="215"/>
      <c r="D48" s="215"/>
      <c r="E48" s="215"/>
      <c r="F48" s="215"/>
      <c r="G48" s="215"/>
      <c r="H48" s="215"/>
      <c r="I48" s="215"/>
      <c r="J48" s="215"/>
      <c r="K48" s="70"/>
      <c r="L48" s="81"/>
    </row>
    <row r="49" spans="1:12" ht="15">
      <c r="A49" s="78"/>
      <c r="B49" s="70"/>
      <c r="C49" s="215"/>
      <c r="D49" s="215"/>
      <c r="E49" s="215"/>
      <c r="F49" s="215"/>
      <c r="G49" s="215"/>
      <c r="H49" s="215"/>
      <c r="I49" s="215"/>
      <c r="J49" s="215"/>
      <c r="K49" s="70"/>
      <c r="L49" s="81"/>
    </row>
    <row r="50" spans="1:12" ht="15">
      <c r="A50" s="78"/>
      <c r="B50" s="70"/>
      <c r="C50" s="215"/>
      <c r="D50" s="215"/>
      <c r="E50" s="215"/>
      <c r="F50" s="215"/>
      <c r="G50" s="215"/>
      <c r="H50" s="215"/>
      <c r="I50" s="215"/>
      <c r="J50" s="215"/>
      <c r="K50" s="70"/>
      <c r="L50" s="81"/>
    </row>
    <row r="51" spans="1:12" ht="15">
      <c r="A51" s="78"/>
      <c r="B51" s="70"/>
      <c r="C51" s="215"/>
      <c r="D51" s="215"/>
      <c r="E51" s="215"/>
      <c r="F51" s="215"/>
      <c r="G51" s="215"/>
      <c r="H51" s="215"/>
      <c r="I51" s="215"/>
      <c r="J51" s="215"/>
      <c r="K51" s="70"/>
      <c r="L51" s="81"/>
    </row>
    <row r="52" spans="1:12" ht="15">
      <c r="A52" s="78"/>
      <c r="B52" s="70"/>
      <c r="C52" s="215"/>
      <c r="D52" s="215"/>
      <c r="E52" s="215"/>
      <c r="F52" s="215"/>
      <c r="G52" s="215"/>
      <c r="H52" s="215"/>
      <c r="I52" s="215"/>
      <c r="J52" s="215"/>
      <c r="K52" s="70"/>
      <c r="L52" s="81"/>
    </row>
    <row r="53" spans="1:12" ht="15">
      <c r="A53" s="78"/>
      <c r="B53" s="70"/>
      <c r="C53" s="215"/>
      <c r="D53" s="215"/>
      <c r="E53" s="215"/>
      <c r="F53" s="215"/>
      <c r="G53" s="215"/>
      <c r="H53" s="215"/>
      <c r="I53" s="215"/>
      <c r="J53" s="215"/>
      <c r="K53" s="70"/>
      <c r="L53" s="81"/>
    </row>
    <row r="54" spans="1:12" ht="7" customHeight="1">
      <c r="A54" s="78"/>
      <c r="B54" s="70"/>
      <c r="C54" s="75"/>
      <c r="D54" s="75"/>
      <c r="E54" s="75"/>
      <c r="F54" s="75"/>
      <c r="G54" s="75"/>
      <c r="H54" s="75"/>
      <c r="I54" s="75"/>
      <c r="J54" s="75"/>
      <c r="K54" s="70"/>
      <c r="L54" s="81"/>
    </row>
    <row r="55" spans="1:12" ht="15">
      <c r="A55" s="78"/>
      <c r="B55" s="70"/>
      <c r="C55" s="216" t="s">
        <v>95</v>
      </c>
      <c r="D55" s="217"/>
      <c r="E55" s="217"/>
      <c r="F55" s="217"/>
      <c r="G55" s="217"/>
      <c r="H55" s="217"/>
      <c r="I55" s="217"/>
      <c r="J55" s="217"/>
      <c r="K55" s="70"/>
      <c r="L55" s="81"/>
    </row>
    <row r="56" spans="1:12" ht="15">
      <c r="A56" s="78"/>
      <c r="B56" s="70"/>
      <c r="C56" s="217"/>
      <c r="D56" s="217"/>
      <c r="E56" s="217"/>
      <c r="F56" s="217"/>
      <c r="G56" s="217"/>
      <c r="H56" s="217"/>
      <c r="I56" s="217"/>
      <c r="J56" s="217"/>
      <c r="K56" s="70"/>
      <c r="L56" s="81"/>
    </row>
    <row r="57" spans="1:12" ht="15">
      <c r="A57" s="78"/>
      <c r="B57" s="70"/>
      <c r="C57" s="70"/>
      <c r="D57" s="70"/>
      <c r="E57" s="70"/>
      <c r="F57" s="70"/>
      <c r="G57" s="70"/>
      <c r="H57" s="70"/>
      <c r="I57" s="70"/>
      <c r="J57" s="70"/>
      <c r="K57" s="70"/>
      <c r="L57" s="81"/>
    </row>
    <row r="58" spans="1:12" ht="15">
      <c r="A58" s="78"/>
      <c r="B58" s="70"/>
      <c r="C58" s="70"/>
      <c r="D58" s="70"/>
      <c r="E58" s="70"/>
      <c r="F58" s="70"/>
      <c r="G58" s="70"/>
      <c r="H58" s="70"/>
      <c r="I58" s="70"/>
      <c r="J58" s="70"/>
      <c r="K58" s="70"/>
      <c r="L58" s="81"/>
    </row>
    <row r="59" spans="1:12" s="79" customFormat="1" ht="15">
      <c r="A59" s="77"/>
      <c r="B59" s="82"/>
      <c r="C59" s="82"/>
      <c r="D59" s="82"/>
      <c r="E59" s="82"/>
      <c r="F59" s="82"/>
      <c r="G59" s="82"/>
      <c r="H59" s="82"/>
      <c r="I59" s="82"/>
      <c r="J59" s="82"/>
      <c r="K59" s="82"/>
      <c r="L59" s="77"/>
    </row>
    <row r="60" spans="1:12" ht="15">
      <c r="A60" s="77"/>
      <c r="B60" s="73"/>
      <c r="C60" s="73"/>
      <c r="D60" s="73"/>
      <c r="E60" s="73"/>
      <c r="F60" s="73"/>
      <c r="G60" s="73"/>
      <c r="H60" s="73"/>
      <c r="I60" s="73"/>
      <c r="J60" s="73"/>
      <c r="K60" s="73"/>
      <c r="L60" s="77"/>
    </row>
    <row r="61" spans="1:12" ht="15">
      <c r="A61" s="77"/>
      <c r="B61" s="73"/>
      <c r="C61" s="73"/>
      <c r="D61" s="73"/>
      <c r="E61" s="73"/>
      <c r="F61" s="73"/>
      <c r="G61" s="73"/>
      <c r="H61" s="73"/>
      <c r="I61" s="73"/>
      <c r="J61" s="73"/>
      <c r="K61" s="73"/>
      <c r="L61" s="77"/>
    </row>
  </sheetData>
  <sheetProtection sheet="1" objects="1" scenarios="1" selectLockedCells="1"/>
  <mergeCells count="11">
    <mergeCell ref="C24:J53"/>
    <mergeCell ref="C4:G5"/>
    <mergeCell ref="C55:J56"/>
    <mergeCell ref="C17:J17"/>
    <mergeCell ref="C23:J23"/>
    <mergeCell ref="C12:J12"/>
    <mergeCell ref="C16:J16"/>
    <mergeCell ref="C20:J21"/>
    <mergeCell ref="C6:G6"/>
    <mergeCell ref="C8:J10"/>
    <mergeCell ref="C13:J13"/>
  </mergeCells>
  <phoneticPr fontId="0" type="noConversion"/>
  <pageMargins left="0.2" right="0.2" top="0.2" bottom="0.2" header="0.2" footer="0.2"/>
  <pageSetup paperSize="0"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Instructie</vt:lpstr>
      <vt:lpstr>Bedrijfsgegevens</vt:lpstr>
      <vt:lpstr>Personeelslijst</vt:lpstr>
      <vt:lpstr>Scholingsplan</vt:lpstr>
      <vt:lpstr>Declaratieformulier</vt:lpstr>
      <vt:lpstr>Subsidieregeling</vt:lpstr>
    </vt:vector>
  </TitlesOfParts>
  <Company>NBvT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NBvT</dc:creator>
  <cp:lastModifiedBy>Gebruiker Office 2004 Test Drive</cp:lastModifiedBy>
  <cp:lastPrinted>2020-05-15T12:16:33Z</cp:lastPrinted>
  <dcterms:created xsi:type="dcterms:W3CDTF">1999-10-25T15:21:40Z</dcterms:created>
  <dcterms:modified xsi:type="dcterms:W3CDTF">2020-05-15T13:46:42Z</dcterms:modified>
</cp:coreProperties>
</file>